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General Revenue" sheetId="1" r:id="rId1"/>
    <sheet name="General Appropriations" sheetId="2" r:id="rId2"/>
    <sheet name="Debt Service " sheetId="3" r:id="rId3"/>
    <sheet name="Capital Projects" sheetId="4" r:id="rId4"/>
    <sheet name="Food Services" sheetId="5" r:id="rId5"/>
    <sheet name="Special Revenue" sheetId="6" r:id="rId6"/>
    <sheet name="Internal Services" sheetId="7" r:id="rId7"/>
  </sheets>
  <definedNames/>
  <calcPr fullCalcOnLoad="1"/>
</workbook>
</file>

<file path=xl/sharedStrings.xml><?xml version="1.0" encoding="utf-8"?>
<sst xmlns="http://schemas.openxmlformats.org/spreadsheetml/2006/main" count="539" uniqueCount="246">
  <si>
    <t>SCHOOL BOARD OF CLAY COUNTY</t>
  </si>
  <si>
    <t>DEBT SERVICE FUNDS</t>
  </si>
  <si>
    <t>FISCAL YEAR 2005-06</t>
  </si>
  <si>
    <t>RESOLUTION TO AMEND DISTRICT BUDGET</t>
  </si>
  <si>
    <t xml:space="preserve"> </t>
  </si>
  <si>
    <t>APRIL 2006</t>
  </si>
  <si>
    <t>ACCOUNT</t>
  </si>
  <si>
    <t>BEGINNING</t>
  </si>
  <si>
    <t>AMENDMENT</t>
  </si>
  <si>
    <t>BUDGET</t>
  </si>
  <si>
    <t>REVENUE</t>
  </si>
  <si>
    <t>NUMBER</t>
  </si>
  <si>
    <t>AMOUNT</t>
  </si>
  <si>
    <t>STATE SOURCES</t>
  </si>
  <si>
    <t xml:space="preserve">     CO &amp; DS Distributed to Districts</t>
  </si>
  <si>
    <t xml:space="preserve">     CO &amp; DS Withheld for SBE/COBI Bonds</t>
  </si>
  <si>
    <t xml:space="preserve">     CO &amp; DS Interest</t>
  </si>
  <si>
    <t xml:space="preserve">     SBE/COBI Bond Interest</t>
  </si>
  <si>
    <t xml:space="preserve">     Racing Commission Fund</t>
  </si>
  <si>
    <t>TOTAL STATE</t>
  </si>
  <si>
    <t>LOCAL SOURCES</t>
  </si>
  <si>
    <t xml:space="preserve">     Interest Including Profit on Investments</t>
  </si>
  <si>
    <t>TOTAL LOCAL</t>
  </si>
  <si>
    <t>TOTAL ESTIMATED REVENUES</t>
  </si>
  <si>
    <t>TRANSFERS</t>
  </si>
  <si>
    <t xml:space="preserve">     From Capital Project Funds</t>
  </si>
  <si>
    <t>TOTAL TRANSFERS</t>
  </si>
  <si>
    <t>NON-REVENUE RECEIPTS:</t>
  </si>
  <si>
    <t xml:space="preserve">     Sale of Bonds</t>
  </si>
  <si>
    <t xml:space="preserve">     Proceeds of Certicates of Participation</t>
  </si>
  <si>
    <t>TOTAL NON-REVENUE RECEIPTS</t>
  </si>
  <si>
    <t>TOTAL ESTIMATED REVENUES, TRANSFERS, AND</t>
  </si>
  <si>
    <t>NON-REVENUE RECEIPTS</t>
  </si>
  <si>
    <t>FUND BALANCE (JULY 1, 2005)</t>
  </si>
  <si>
    <t>TOTAL ESTIMATED REVENUES, TRANSFERS,</t>
  </si>
  <si>
    <t>NON-REVENUE RECEIPTS AND FUND BALANCE</t>
  </si>
  <si>
    <t>APPROPRIATIONS</t>
  </si>
  <si>
    <t>DEBT SERVICE</t>
  </si>
  <si>
    <t xml:space="preserve">     Redemption of Principal</t>
  </si>
  <si>
    <t xml:space="preserve">     Interest</t>
  </si>
  <si>
    <t xml:space="preserve">     Dues and Fees</t>
  </si>
  <si>
    <t>TOTAL APPROPRIATIONS</t>
  </si>
  <si>
    <t>Transfers to Capital Projects</t>
  </si>
  <si>
    <t>TOTAL TRANSFER OF FUNDS</t>
  </si>
  <si>
    <t>TOTAL APPROPRIATIONS &amp; TRANSFERS</t>
  </si>
  <si>
    <t>FUND BALANCE (JUNE 30, 2006)</t>
  </si>
  <si>
    <t>TOTAL APPROPRIATIONS AND FUND BALANCE</t>
  </si>
  <si>
    <t>CAPITAL PROJECTS FUNDS</t>
  </si>
  <si>
    <t>STATE</t>
  </si>
  <si>
    <t xml:space="preserve">      Interest On Undistrib CO &amp; DS</t>
  </si>
  <si>
    <t xml:space="preserve">     Miscellaneous State</t>
  </si>
  <si>
    <t xml:space="preserve">     Public Education Capital Outlay</t>
  </si>
  <si>
    <t xml:space="preserve">     Classrooms First Program</t>
  </si>
  <si>
    <t xml:space="preserve">     School Infrastructure Thrift</t>
  </si>
  <si>
    <t xml:space="preserve">     Effort Index Grant</t>
  </si>
  <si>
    <t xml:space="preserve">     Class Size Reduction</t>
  </si>
  <si>
    <t xml:space="preserve">     Gas Tax Refund</t>
  </si>
  <si>
    <t xml:space="preserve">     Other Misc. State Revenue</t>
  </si>
  <si>
    <t>LOCAL</t>
  </si>
  <si>
    <t xml:space="preserve">     District Local Capital Improvement Tax</t>
  </si>
  <si>
    <t xml:space="preserve">     Local Sales Tax</t>
  </si>
  <si>
    <t xml:space="preserve">     Tax Redemptions</t>
  </si>
  <si>
    <t xml:space="preserve">     Interest, Including Profit on Investments</t>
  </si>
  <si>
    <t xml:space="preserve">     Misc. Local Sources (including Impact Fees)</t>
  </si>
  <si>
    <r>
      <t xml:space="preserve">     </t>
    </r>
    <r>
      <rPr>
        <sz val="10"/>
        <rFont val="Geneva"/>
        <family val="0"/>
      </rPr>
      <t>From General Fund</t>
    </r>
  </si>
  <si>
    <t>PROCEEDS FROM SBE/COBI BONDS</t>
  </si>
  <si>
    <t>PROCEEDS FROM CERT OF PARTICIPATION</t>
  </si>
  <si>
    <t>TOTAL</t>
  </si>
  <si>
    <t>TOTAL ESTIMATED REVENUES AND TRANSFERS</t>
  </si>
  <si>
    <t>FUND BALANCES (JULY 1, 2005)</t>
  </si>
  <si>
    <t>TOTAL ESTIMATED REVENUES, TRANSFERS AND</t>
  </si>
  <si>
    <t xml:space="preserve">   FUND BALANCES</t>
  </si>
  <si>
    <t>CAPITAL OUTLAY</t>
  </si>
  <si>
    <t xml:space="preserve">     Library Books</t>
  </si>
  <si>
    <t xml:space="preserve">     Audio Visual Materials</t>
  </si>
  <si>
    <t xml:space="preserve">     Buildings</t>
  </si>
  <si>
    <t xml:space="preserve">     Furniture, Fixtures and Equipment</t>
  </si>
  <si>
    <t xml:space="preserve">     Motor Vehicles/Buses</t>
  </si>
  <si>
    <t xml:space="preserve">     Land</t>
  </si>
  <si>
    <t xml:space="preserve">     Improvements Other than Buildings</t>
  </si>
  <si>
    <t xml:space="preserve">     Remodeling and Renovations</t>
  </si>
  <si>
    <t xml:space="preserve">     Computer Software</t>
  </si>
  <si>
    <t>TOTAL APPROPRIATIONS AND TRANSFERS</t>
  </si>
  <si>
    <t xml:space="preserve">TOTAL FUND BALANCES (JUNE 30, 2006) </t>
  </si>
  <si>
    <t>TOTAL APPROPRIATIONS, TRANSFERS AND</t>
  </si>
  <si>
    <t>FUND BALANCE</t>
  </si>
  <si>
    <t>SPECIAL REVENUE FUNDS -</t>
  </si>
  <si>
    <t>FOOD SERVICE</t>
  </si>
  <si>
    <t xml:space="preserve">BEGINNING </t>
  </si>
  <si>
    <t>FEDERAL THROUGH STATE</t>
  </si>
  <si>
    <t xml:space="preserve">     School Lunch Reimbursement</t>
  </si>
  <si>
    <t xml:space="preserve">     School Breakfast Reimbursement </t>
  </si>
  <si>
    <t xml:space="preserve">     U.S.D.A. Donated Foods</t>
  </si>
  <si>
    <t xml:space="preserve">     Cash in Lieu/Commodities</t>
  </si>
  <si>
    <t>TOTAL FEDERAL THROUGH STATE</t>
  </si>
  <si>
    <t xml:space="preserve">     School Breakfast Supplement</t>
  </si>
  <si>
    <t xml:space="preserve">     School Lunch Supplement</t>
  </si>
  <si>
    <t xml:space="preserve">     Food Service</t>
  </si>
  <si>
    <t xml:space="preserve">     Miscellaneous Local</t>
  </si>
  <si>
    <t>TOTAL FUND BALANCE (July 1, 2005)</t>
  </si>
  <si>
    <t>TOTAL ESTIMATED REVENUES AND FUND BALANCE</t>
  </si>
  <si>
    <t xml:space="preserve">  APPROPRIATIONS</t>
  </si>
  <si>
    <t>OPERATING EXPENSES</t>
  </si>
  <si>
    <t xml:space="preserve">     Salaries</t>
  </si>
  <si>
    <t xml:space="preserve">     Employee Benefits</t>
  </si>
  <si>
    <t xml:space="preserve">     Purchased Services</t>
  </si>
  <si>
    <t xml:space="preserve">     Energy Services</t>
  </si>
  <si>
    <t xml:space="preserve">     Material and Supplies</t>
  </si>
  <si>
    <t xml:space="preserve">     Capital Outlay</t>
  </si>
  <si>
    <t xml:space="preserve">     Other Expenses</t>
  </si>
  <si>
    <t>TOTAL OPERATING EXPENSES</t>
  </si>
  <si>
    <t>FUND BALANCE  (JUNE 30, 2006)</t>
  </si>
  <si>
    <t>SPECIAL REVENUE - OTHER</t>
  </si>
  <si>
    <t xml:space="preserve">     Vocational Education Acts</t>
  </si>
  <si>
    <t xml:space="preserve">     Medicaid</t>
  </si>
  <si>
    <t xml:space="preserve">     Job Training Partnership Act (JTPA)</t>
  </si>
  <si>
    <t xml:space="preserve">     Eisenhower Math and Science</t>
  </si>
  <si>
    <t xml:space="preserve">     Drug Free Schools</t>
  </si>
  <si>
    <t xml:space="preserve">     Individuals with Disabilities Education Act </t>
  </si>
  <si>
    <t xml:space="preserve">      (IDEA) (PL 94-142)</t>
  </si>
  <si>
    <t xml:space="preserve">     Elementary and Secondary Education Act, Title 1</t>
  </si>
  <si>
    <t xml:space="preserve">     Adult Basic Education</t>
  </si>
  <si>
    <t xml:space="preserve">     Elementary and Secondary Education Act, Title 2</t>
  </si>
  <si>
    <t>-</t>
  </si>
  <si>
    <t xml:space="preserve">     Federal Through Local Revenue</t>
  </si>
  <si>
    <t xml:space="preserve">     Other Federal through State</t>
  </si>
  <si>
    <t xml:space="preserve">     Diagnostic and Learning Resources</t>
  </si>
  <si>
    <t>TOTAL FUND BALANCE  (JULY 1, 2005)</t>
  </si>
  <si>
    <t>INSTRUCTIONAL SERVICES</t>
  </si>
  <si>
    <t xml:space="preserve">     Benefits</t>
  </si>
  <si>
    <t xml:space="preserve">     Materials &amp; Supplies</t>
  </si>
  <si>
    <t>TOTAL INSTRUCTIONAL SERVICES</t>
  </si>
  <si>
    <t>SUPPORT SERVICES - PUPIL PERSONNEL SERVICES</t>
  </si>
  <si>
    <t>TOTAL SUPPORT SERVICES - PUPIL PERSONNEL SERVICES</t>
  </si>
  <si>
    <t>INSTRUCTIONAL MEDIA SERVICES</t>
  </si>
  <si>
    <t>TOTAL INSTRUCTIONAL MEDIA SERVICES</t>
  </si>
  <si>
    <t>INSTRUCTION &amp; CURRICULUM DEVELOPMENT</t>
  </si>
  <si>
    <t>TOTAL INSTRUCTION &amp; CURRICULUM DEVELOPMENT</t>
  </si>
  <si>
    <t>INSTRUCTIONAL STAFF TRAINING</t>
  </si>
  <si>
    <t>TOTAL INSTRUCTIONAL STAFF TRAINING</t>
  </si>
  <si>
    <t>GENERAL ADMINISTRATION</t>
  </si>
  <si>
    <r>
      <t xml:space="preserve">      </t>
    </r>
    <r>
      <rPr>
        <sz val="10"/>
        <color indexed="8"/>
        <rFont val="Geneva"/>
        <family val="0"/>
      </rPr>
      <t>Purchased Services</t>
    </r>
  </si>
  <si>
    <t>TOTAL GENERAL ADMINISTRATION</t>
  </si>
  <si>
    <t>FACILITIES ACQUISITION &amp; CONSTRUCTION</t>
  </si>
  <si>
    <t>TOTAL FACILITIES ACQUISITION &amp; CONSTRUCTION</t>
  </si>
  <si>
    <t>TRANSPORTATION SERVICES</t>
  </si>
  <si>
    <t>TOTAL TRANSPORTATION SERVICES</t>
  </si>
  <si>
    <t>OPERATION OF PLANT</t>
  </si>
  <si>
    <t>TOTAL OPERATION OF PLANT</t>
  </si>
  <si>
    <t>TOTAL FUND BALANCE (June 30, 2006)</t>
  </si>
  <si>
    <t xml:space="preserve"> INTERNAL SERVICE FUNDS</t>
  </si>
  <si>
    <t>OPERATING REVENUES:</t>
  </si>
  <si>
    <t xml:space="preserve">     Charges for Services</t>
  </si>
  <si>
    <t xml:space="preserve">     Premium Revenues</t>
  </si>
  <si>
    <t xml:space="preserve">     Revenues for Insurance Loss Recoveries</t>
  </si>
  <si>
    <t>TOTAL OPERATING REVENUES</t>
  </si>
  <si>
    <t>NON-OPERATING REVENUES:</t>
  </si>
  <si>
    <t>TOTAL NON-OPERATING REVENUES</t>
  </si>
  <si>
    <t>RETAINED EARNINGS (JULY 1, 2005)</t>
  </si>
  <si>
    <t>TOTAL ESTIMATED REVENUES AND</t>
  </si>
  <si>
    <t>RETAINED EARNINGS</t>
  </si>
  <si>
    <t>TOTAL OPERATING EXPENSES AND TRANSFERS</t>
  </si>
  <si>
    <t>RETAINED EARNINGS (JUNE 30, 2006)</t>
  </si>
  <si>
    <t>TOTAL APPROPRIATIONS, TRANSFERS</t>
  </si>
  <si>
    <t>AND RETAINED EARNINGS</t>
  </si>
  <si>
    <t xml:space="preserve"> GENERAL FUND</t>
  </si>
  <si>
    <t>FEDERAL DIRECT</t>
  </si>
  <si>
    <t xml:space="preserve">     Federal Impact</t>
  </si>
  <si>
    <t xml:space="preserve">     Reserve Officers Training Corps (ROTC)</t>
  </si>
  <si>
    <t xml:space="preserve">     Miscellaneous Federal Revenue</t>
  </si>
  <si>
    <t>TOTAL FEDERAL DIRECT</t>
  </si>
  <si>
    <t xml:space="preserve">     Florida Education Finance Program</t>
  </si>
  <si>
    <t xml:space="preserve">     Work Force Development</t>
  </si>
  <si>
    <t xml:space="preserve">     Adults With Disabilities</t>
  </si>
  <si>
    <t xml:space="preserve">     CO &amp; DS Withheld for Administrative Expense </t>
  </si>
  <si>
    <t xml:space="preserve">     Teacher Lead Program</t>
  </si>
  <si>
    <t xml:space="preserve">     Instructional Materials</t>
  </si>
  <si>
    <t xml:space="preserve">     State Forest Funds</t>
  </si>
  <si>
    <t xml:space="preserve">     State License Tax</t>
  </si>
  <si>
    <t xml:space="preserve">     District Discretionary Lottery Funds</t>
  </si>
  <si>
    <t xml:space="preserve">     Transportation</t>
  </si>
  <si>
    <t xml:space="preserve">     School Recognition Funds</t>
  </si>
  <si>
    <t xml:space="preserve">     Teacher Recruit/Retention</t>
  </si>
  <si>
    <t xml:space="preserve">     Excellent Teaching Program</t>
  </si>
  <si>
    <t xml:space="preserve">     Pre-School Programs</t>
  </si>
  <si>
    <t xml:space="preserve">     Public School Technology</t>
  </si>
  <si>
    <t xml:space="preserve">     Teacher Training</t>
  </si>
  <si>
    <t xml:space="preserve">     Miscellaneous State Sources</t>
  </si>
  <si>
    <t xml:space="preserve">     District School Tax</t>
  </si>
  <si>
    <t xml:space="preserve">     Tax Redemption</t>
  </si>
  <si>
    <t xml:space="preserve">     Tuition</t>
  </si>
  <si>
    <t xml:space="preserve">      Rent</t>
  </si>
  <si>
    <t xml:space="preserve">      Interest, Including Profit on Investments</t>
  </si>
  <si>
    <t xml:space="preserve">      Gifts, Grants &amp; Requests </t>
  </si>
  <si>
    <t xml:space="preserve">      GED-Adult Gen Educ  Course Fees</t>
  </si>
  <si>
    <t xml:space="preserve">      Jumpstart-Postsecondary Voc</t>
  </si>
  <si>
    <t xml:space="preserve">      Lifelong Learning Fees</t>
  </si>
  <si>
    <t xml:space="preserve">      Other Student Fees - Summer Rec</t>
  </si>
  <si>
    <t xml:space="preserve">      Preschool Program Fees</t>
  </si>
  <si>
    <t xml:space="preserve">      Preschool Early Intervention Fees</t>
  </si>
  <si>
    <t xml:space="preserve">      School Age Child Care Fees</t>
  </si>
  <si>
    <t xml:space="preserve">      Other Schools, Courses and Classes Fees</t>
  </si>
  <si>
    <t xml:space="preserve">      Donations - BLC</t>
  </si>
  <si>
    <t xml:space="preserve">      Miscellaneous Local Sources</t>
  </si>
  <si>
    <t xml:space="preserve">     From Capital Projects Funds</t>
  </si>
  <si>
    <t xml:space="preserve">     From Special Revenue Funds</t>
  </si>
  <si>
    <t>OTHER FINANCING SOURCES</t>
  </si>
  <si>
    <t xml:space="preserve">     Sales of Fixed Assets and Loss Recovery</t>
  </si>
  <si>
    <t>TOTAL OTHER FINANCING SOURCES</t>
  </si>
  <si>
    <t>TOTAL ESTIMATED REVENUE, TRANSFERS AND OTHER</t>
  </si>
  <si>
    <t>.</t>
  </si>
  <si>
    <t>FINANCING SOURCES</t>
  </si>
  <si>
    <t>TOTAL FUND BALANCE (JULY 1, 2005)</t>
  </si>
  <si>
    <t xml:space="preserve">TOTAL ESTIMATED REVENUES, TRANSFERS,  </t>
  </si>
  <si>
    <t>OTHER FINANCING SOURCES AND FUND BALANCE</t>
  </si>
  <si>
    <t xml:space="preserve">GENERAL FUND </t>
  </si>
  <si>
    <t>INSTRUCTION SERVICES</t>
  </si>
  <si>
    <t>TOTAL INSTRUCTION SERVICES</t>
  </si>
  <si>
    <t xml:space="preserve">      Salaries</t>
  </si>
  <si>
    <t xml:space="preserve">      Benefits</t>
  </si>
  <si>
    <t xml:space="preserve">      Purchased Services</t>
  </si>
  <si>
    <t xml:space="preserve">      Materials &amp; Supplies</t>
  </si>
  <si>
    <t xml:space="preserve">      Capital Outlay</t>
  </si>
  <si>
    <t xml:space="preserve">      Other Expenses</t>
  </si>
  <si>
    <t>INSTRUCTION RELATED TECHNOLOGY</t>
  </si>
  <si>
    <t>TOTAL INSTRUCTION RELATED TECHNOLOGY</t>
  </si>
  <si>
    <t>BOARD OF EDUCATION</t>
  </si>
  <si>
    <t>TOTAL BOARD OF EDUCATION</t>
  </si>
  <si>
    <t>SCHOOL ADMINISTRATION</t>
  </si>
  <si>
    <t>TOTAL SCHOOL ADMINISTRATION</t>
  </si>
  <si>
    <t>FISCAL SERVICES</t>
  </si>
  <si>
    <t>TOTAL FISCAL SERVICES</t>
  </si>
  <si>
    <t>TOTAL FOOD SERVICE</t>
  </si>
  <si>
    <t xml:space="preserve">CENTRAL SERVICES </t>
  </si>
  <si>
    <t>TOTAL CENTRAL SERVICES</t>
  </si>
  <si>
    <t>MAINTENANCE OF PLANT</t>
  </si>
  <si>
    <t>TOTAL MAINTENANCE OF PLANT</t>
  </si>
  <si>
    <t>ADMINISTRATIVE TECHNOLOGY SERVICES</t>
  </si>
  <si>
    <t>TOTAL ADMINISTRATIVE TECHNOLOGY SERVICES</t>
  </si>
  <si>
    <t>COMMUNITY SERVICES</t>
  </si>
  <si>
    <t>TOTAL COMMUNITY SERVICES</t>
  </si>
  <si>
    <t>TRANSFERS:</t>
  </si>
  <si>
    <t xml:space="preserve">     To Capital Projects Funds</t>
  </si>
  <si>
    <t xml:space="preserve">     To Internal Service Funds</t>
  </si>
  <si>
    <t xml:space="preserve">     To Trust &amp; Agency</t>
  </si>
  <si>
    <t>AND FUND BALANCE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</si>
</sst>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,##0\ ;\(#,##0\)"/>
    <numFmt numFmtId="166" formatCode="mmmm\-yy"/>
  </numFmts>
  <fonts count="17">
    <font>
      <sz val="10"/>
      <name val="Arial"/>
      <family val="0"/>
    </font>
    <font>
      <b/>
      <sz val="14"/>
      <name val="Geneva"/>
      <family val="0"/>
    </font>
    <font>
      <b/>
      <sz val="10"/>
      <name val="Geneva"/>
      <family val="0"/>
    </font>
    <font>
      <b/>
      <sz val="11"/>
      <name val="Geneva"/>
      <family val="0"/>
    </font>
    <font>
      <b/>
      <sz val="12"/>
      <name val="Geneva"/>
      <family val="0"/>
    </font>
    <font>
      <sz val="10"/>
      <name val="Geneva"/>
      <family val="0"/>
    </font>
    <font>
      <b/>
      <i/>
      <sz val="11"/>
      <name val="Geneva"/>
      <family val="0"/>
    </font>
    <font>
      <sz val="8"/>
      <name val="Arial"/>
      <family val="0"/>
    </font>
    <font>
      <b/>
      <sz val="14"/>
      <color indexed="8"/>
      <name val="Geneva"/>
      <family val="0"/>
    </font>
    <font>
      <sz val="10"/>
      <color indexed="8"/>
      <name val="Geneva"/>
      <family val="0"/>
    </font>
    <font>
      <b/>
      <sz val="11"/>
      <color indexed="8"/>
      <name val="Geneva"/>
      <family val="0"/>
    </font>
    <font>
      <b/>
      <sz val="10"/>
      <color indexed="8"/>
      <name val="Geneva"/>
      <family val="0"/>
    </font>
    <font>
      <b/>
      <sz val="12"/>
      <color indexed="8"/>
      <name val="Geneva"/>
      <family val="0"/>
    </font>
    <font>
      <b/>
      <i/>
      <sz val="11"/>
      <color indexed="8"/>
      <name val="Geneva"/>
      <family val="0"/>
    </font>
    <font>
      <sz val="12"/>
      <color indexed="8"/>
      <name val="Geneva"/>
      <family val="0"/>
    </font>
    <font>
      <b/>
      <sz val="10"/>
      <color indexed="22"/>
      <name val="Geneva"/>
      <family val="0"/>
    </font>
    <font>
      <sz val="10"/>
      <color indexed="2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17" fontId="2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/>
    </xf>
    <xf numFmtId="41" fontId="0" fillId="0" borderId="6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0" fontId="0" fillId="0" borderId="5" xfId="0" applyFill="1" applyBorder="1" applyAlignment="1">
      <alignment horizontal="left"/>
    </xf>
    <xf numFmtId="0" fontId="5" fillId="0" borderId="8" xfId="0" applyNumberFormat="1" applyFont="1" applyFill="1" applyBorder="1" applyAlignment="1">
      <alignment horizontal="center"/>
    </xf>
    <xf numFmtId="41" fontId="0" fillId="0" borderId="5" xfId="0" applyNumberFormat="1" applyFill="1" applyBorder="1" applyAlignment="1">
      <alignment/>
    </xf>
    <xf numFmtId="0" fontId="2" fillId="0" borderId="5" xfId="0" applyFont="1" applyFill="1" applyBorder="1" applyAlignment="1">
      <alignment horizontal="left"/>
    </xf>
    <xf numFmtId="41" fontId="2" fillId="0" borderId="12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41" fontId="0" fillId="0" borderId="3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41" fontId="0" fillId="0" borderId="13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/>
    </xf>
    <xf numFmtId="41" fontId="4" fillId="0" borderId="1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41" fontId="6" fillId="0" borderId="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/>
    </xf>
    <xf numFmtId="41" fontId="0" fillId="0" borderId="8" xfId="0" applyNumberFormat="1" applyFill="1" applyBorder="1" applyAlignment="1">
      <alignment/>
    </xf>
    <xf numFmtId="0" fontId="0" fillId="0" borderId="11" xfId="0" applyFill="1" applyBorder="1" applyAlignment="1">
      <alignment horizontal="left"/>
    </xf>
    <xf numFmtId="41" fontId="0" fillId="0" borderId="10" xfId="0" applyNumberForma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41" fontId="5" fillId="0" borderId="5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41" fontId="5" fillId="0" borderId="13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41" fontId="5" fillId="0" borderId="4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41" fontId="6" fillId="0" borderId="11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 horizontal="center"/>
    </xf>
    <xf numFmtId="41" fontId="5" fillId="0" borderId="9" xfId="0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1" fontId="5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0" fontId="11" fillId="0" borderId="5" xfId="0" applyFont="1" applyBorder="1" applyAlignment="1">
      <alignment/>
    </xf>
    <xf numFmtId="41" fontId="9" fillId="0" borderId="6" xfId="0" applyNumberFormat="1" applyFont="1" applyFill="1" applyBorder="1" applyAlignment="1">
      <alignment/>
    </xf>
    <xf numFmtId="41" fontId="9" fillId="0" borderId="5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1" fontId="11" fillId="0" borderId="12" xfId="0" applyNumberFormat="1" applyFont="1" applyFill="1" applyBorder="1" applyAlignment="1">
      <alignment/>
    </xf>
    <xf numFmtId="41" fontId="11" fillId="0" borderId="6" xfId="0" applyNumberFormat="1" applyFont="1" applyFill="1" applyBorder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12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0" fontId="9" fillId="2" borderId="13" xfId="0" applyFont="1" applyFill="1" applyBorder="1" applyAlignment="1">
      <alignment horizontal="center"/>
    </xf>
    <xf numFmtId="41" fontId="11" fillId="0" borderId="13" xfId="0" applyNumberFormat="1" applyFont="1" applyFill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41" fontId="9" fillId="0" borderId="6" xfId="0" applyNumberFormat="1" applyFont="1" applyFill="1" applyBorder="1" applyAlignment="1">
      <alignment horizontal="right"/>
    </xf>
    <xf numFmtId="41" fontId="9" fillId="0" borderId="13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0" fontId="9" fillId="2" borderId="8" xfId="0" applyFont="1" applyFill="1" applyBorder="1" applyAlignment="1">
      <alignment horizontal="center"/>
    </xf>
    <xf numFmtId="41" fontId="13" fillId="0" borderId="8" xfId="0" applyNumberFormat="1" applyFont="1" applyFill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1" fontId="9" fillId="0" borderId="1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41" fontId="11" fillId="0" borderId="13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41" fontId="9" fillId="0" borderId="5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/>
    </xf>
    <xf numFmtId="41" fontId="11" fillId="0" borderId="12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3" fillId="0" borderId="5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41" fontId="13" fillId="0" borderId="12" xfId="0" applyNumberFormat="1" applyFont="1" applyFill="1" applyBorder="1" applyAlignment="1">
      <alignment horizontal="right"/>
    </xf>
    <xf numFmtId="41" fontId="13" fillId="0" borderId="5" xfId="0" applyNumberFormat="1" applyFont="1" applyFill="1" applyBorder="1" applyAlignment="1">
      <alignment/>
    </xf>
    <xf numFmtId="41" fontId="10" fillId="0" borderId="12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41" fontId="13" fillId="0" borderId="10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1" fontId="9" fillId="0" borderId="6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41" fontId="11" fillId="0" borderId="6" xfId="0" applyNumberFormat="1" applyFont="1" applyFill="1" applyBorder="1" applyAlignment="1">
      <alignment horizontal="right"/>
    </xf>
    <xf numFmtId="41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41" fontId="11" fillId="0" borderId="8" xfId="0" applyNumberFormat="1" applyFont="1" applyFill="1" applyBorder="1" applyAlignment="1">
      <alignment horizontal="right"/>
    </xf>
    <xf numFmtId="41" fontId="11" fillId="0" borderId="15" xfId="0" applyNumberFormat="1" applyFont="1" applyFill="1" applyBorder="1" applyAlignment="1">
      <alignment horizontal="right"/>
    </xf>
    <xf numFmtId="41" fontId="9" fillId="0" borderId="8" xfId="0" applyNumberFormat="1" applyFont="1" applyFill="1" applyBorder="1" applyAlignment="1">
      <alignment horizontal="right"/>
    </xf>
    <xf numFmtId="41" fontId="9" fillId="0" borderId="15" xfId="0" applyNumberFormat="1" applyFont="1" applyFill="1" applyBorder="1" applyAlignment="1">
      <alignment horizontal="right"/>
    </xf>
    <xf numFmtId="41" fontId="9" fillId="0" borderId="11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right"/>
    </xf>
    <xf numFmtId="41" fontId="9" fillId="0" borderId="7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41" fontId="13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41" fontId="2" fillId="0" borderId="13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3" fontId="9" fillId="0" borderId="6" xfId="15" applyNumberFormat="1" applyFont="1" applyFill="1" applyBorder="1" applyAlignment="1">
      <alignment/>
    </xf>
    <xf numFmtId="41" fontId="11" fillId="0" borderId="1" xfId="0" applyNumberFormat="1" applyFont="1" applyFill="1" applyBorder="1" applyAlignment="1">
      <alignment/>
    </xf>
    <xf numFmtId="0" fontId="9" fillId="3" borderId="11" xfId="0" applyFont="1" applyFill="1" applyBorder="1" applyAlignment="1">
      <alignment horizontal="center"/>
    </xf>
    <xf numFmtId="41" fontId="11" fillId="0" borderId="14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1" fontId="9" fillId="0" borderId="3" xfId="0" applyNumberFormat="1" applyFont="1" applyFill="1" applyBorder="1" applyAlignment="1">
      <alignment/>
    </xf>
    <xf numFmtId="0" fontId="11" fillId="0" borderId="7" xfId="0" applyFont="1" applyBorder="1" applyAlignment="1">
      <alignment/>
    </xf>
    <xf numFmtId="0" fontId="9" fillId="3" borderId="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41" fontId="11" fillId="0" borderId="10" xfId="0" applyNumberFormat="1" applyFont="1" applyFill="1" applyBorder="1" applyAlignment="1">
      <alignment/>
    </xf>
    <xf numFmtId="41" fontId="11" fillId="0" borderId="8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 horizontal="center"/>
    </xf>
    <xf numFmtId="41" fontId="10" fillId="0" borderId="12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1" fontId="9" fillId="0" borderId="8" xfId="0" applyNumberFormat="1" applyFont="1" applyFill="1" applyBorder="1" applyAlignment="1">
      <alignment/>
    </xf>
    <xf numFmtId="0" fontId="13" fillId="0" borderId="5" xfId="0" applyFont="1" applyBorder="1" applyAlignment="1">
      <alignment/>
    </xf>
    <xf numFmtId="0" fontId="9" fillId="3" borderId="6" xfId="0" applyFont="1" applyFill="1" applyBorder="1" applyAlignment="1">
      <alignment horizontal="center"/>
    </xf>
    <xf numFmtId="0" fontId="13" fillId="0" borderId="8" xfId="0" applyFont="1" applyBorder="1" applyAlignment="1">
      <alignment/>
    </xf>
    <xf numFmtId="41" fontId="13" fillId="0" borderId="10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41" fontId="11" fillId="0" borderId="1" xfId="0" applyNumberFormat="1" applyFont="1" applyFill="1" applyBorder="1" applyAlignment="1">
      <alignment horizontal="right"/>
    </xf>
    <xf numFmtId="41" fontId="9" fillId="0" borderId="13" xfId="0" applyNumberFormat="1" applyFont="1" applyFill="1" applyBorder="1" applyAlignment="1">
      <alignment horizontal="right"/>
    </xf>
    <xf numFmtId="43" fontId="11" fillId="0" borderId="13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3" fillId="0" borderId="7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65" fontId="11" fillId="0" borderId="4" xfId="0" applyNumberFormat="1" applyFont="1" applyFill="1" applyBorder="1" applyAlignment="1" quotePrefix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11" fillId="0" borderId="4" xfId="0" applyNumberFormat="1" applyFont="1" applyFill="1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" fontId="2" fillId="0" borderId="4" xfId="0" applyNumberFormat="1" applyFont="1" applyFill="1" applyBorder="1" applyAlignment="1" quotePrefix="1">
      <alignment horizontal="center"/>
    </xf>
    <xf numFmtId="3" fontId="2" fillId="0" borderId="4" xfId="0" applyNumberFormat="1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7.28125" style="0" bestFit="1" customWidth="1"/>
    <col min="2" max="2" width="9.28125" style="0" bestFit="1" customWidth="1"/>
    <col min="3" max="3" width="20.140625" style="0" bestFit="1" customWidth="1"/>
    <col min="4" max="4" width="12.8515625" style="0" bestFit="1" customWidth="1"/>
    <col min="5" max="5" width="20.57421875" style="0" bestFit="1" customWidth="1"/>
  </cols>
  <sheetData>
    <row r="1" spans="1:5" ht="18">
      <c r="A1" s="123" t="s">
        <v>0</v>
      </c>
      <c r="B1" s="124"/>
      <c r="C1" s="5"/>
      <c r="D1" s="3"/>
      <c r="E1" s="4"/>
    </row>
    <row r="2" spans="1:5" ht="18">
      <c r="A2" s="125" t="s">
        <v>165</v>
      </c>
      <c r="B2" s="127"/>
      <c r="C2" s="10"/>
      <c r="D2" s="8"/>
      <c r="E2" s="9"/>
    </row>
    <row r="3" spans="1:5" ht="18">
      <c r="A3" s="125" t="s">
        <v>2</v>
      </c>
      <c r="B3" s="126"/>
      <c r="C3" s="10"/>
      <c r="D3" s="8"/>
      <c r="E3" s="9"/>
    </row>
    <row r="4" spans="1:5" ht="18">
      <c r="A4" s="125"/>
      <c r="B4" s="126"/>
      <c r="C4" s="10"/>
      <c r="D4" s="8"/>
      <c r="E4" s="9"/>
    </row>
    <row r="5" spans="1:5" ht="15">
      <c r="A5" s="128" t="s">
        <v>3</v>
      </c>
      <c r="B5" s="129"/>
      <c r="C5" s="16"/>
      <c r="D5" s="14"/>
      <c r="E5" s="15"/>
    </row>
    <row r="6" spans="1:5" ht="12.75">
      <c r="A6" s="153"/>
      <c r="B6" s="131"/>
      <c r="C6" s="275" t="s">
        <v>5</v>
      </c>
      <c r="D6" s="276"/>
      <c r="E6" s="277"/>
    </row>
    <row r="7" spans="1:5" ht="12.75">
      <c r="A7" s="127"/>
      <c r="B7" s="131" t="s">
        <v>6</v>
      </c>
      <c r="C7" s="133" t="s">
        <v>7</v>
      </c>
      <c r="D7" s="133" t="s">
        <v>8</v>
      </c>
      <c r="E7" s="133" t="s">
        <v>9</v>
      </c>
    </row>
    <row r="8" spans="1:5" ht="15.75">
      <c r="A8" s="238" t="s">
        <v>10</v>
      </c>
      <c r="B8" s="136" t="s">
        <v>11</v>
      </c>
      <c r="C8" s="137" t="s">
        <v>9</v>
      </c>
      <c r="D8" s="137" t="s">
        <v>12</v>
      </c>
      <c r="E8" s="137" t="s">
        <v>12</v>
      </c>
    </row>
    <row r="9" spans="1:5" ht="12.75">
      <c r="A9" s="139" t="s">
        <v>166</v>
      </c>
      <c r="B9" s="161"/>
      <c r="C9" s="140"/>
      <c r="D9" s="141"/>
      <c r="E9" s="140"/>
    </row>
    <row r="10" spans="1:5" ht="12.75">
      <c r="A10" s="142" t="s">
        <v>167</v>
      </c>
      <c r="B10" s="162">
        <v>3121</v>
      </c>
      <c r="C10" s="140">
        <v>750000</v>
      </c>
      <c r="D10" s="141">
        <f>E10-C10</f>
        <v>0</v>
      </c>
      <c r="E10" s="140">
        <f>550000+200000</f>
        <v>750000</v>
      </c>
    </row>
    <row r="11" spans="1:5" ht="12.75">
      <c r="A11" s="142" t="s">
        <v>168</v>
      </c>
      <c r="B11" s="162">
        <v>3191</v>
      </c>
      <c r="C11" s="140">
        <v>180000</v>
      </c>
      <c r="D11" s="141">
        <f>E11-C11</f>
        <v>0</v>
      </c>
      <c r="E11" s="140">
        <v>180000</v>
      </c>
    </row>
    <row r="12" spans="1:5" ht="12.75">
      <c r="A12" s="142" t="s">
        <v>169</v>
      </c>
      <c r="B12" s="162">
        <v>3199</v>
      </c>
      <c r="C12" s="140"/>
      <c r="D12" s="141">
        <f>E12-C12</f>
        <v>0</v>
      </c>
      <c r="E12" s="140"/>
    </row>
    <row r="13" spans="1:5" ht="12.75">
      <c r="A13" s="239" t="s">
        <v>170</v>
      </c>
      <c r="B13" s="240">
        <v>3100</v>
      </c>
      <c r="C13" s="146">
        <v>930000</v>
      </c>
      <c r="D13" s="168">
        <f>SUM(D10:D12)</f>
        <v>0</v>
      </c>
      <c r="E13" s="146">
        <f>SUM(E10:E12)</f>
        <v>930000</v>
      </c>
    </row>
    <row r="14" spans="1:5" ht="12.75">
      <c r="A14" s="142"/>
      <c r="B14" s="161"/>
      <c r="C14" s="140"/>
      <c r="D14" s="141"/>
      <c r="E14" s="140"/>
    </row>
    <row r="15" spans="1:5" ht="12.75">
      <c r="A15" s="139" t="s">
        <v>48</v>
      </c>
      <c r="B15" s="161"/>
      <c r="C15" s="140"/>
      <c r="D15" s="141"/>
      <c r="E15" s="140"/>
    </row>
    <row r="16" spans="1:5" ht="12.75">
      <c r="A16" s="142" t="s">
        <v>171</v>
      </c>
      <c r="B16" s="162">
        <v>3310</v>
      </c>
      <c r="C16" s="140">
        <v>123818038</v>
      </c>
      <c r="D16" s="141">
        <f>E16-C16</f>
        <v>0</v>
      </c>
      <c r="E16" s="140">
        <v>123818038</v>
      </c>
    </row>
    <row r="17" spans="1:5" ht="12.75">
      <c r="A17" s="142" t="s">
        <v>172</v>
      </c>
      <c r="B17" s="162">
        <v>3315</v>
      </c>
      <c r="C17" s="140">
        <v>684792</v>
      </c>
      <c r="D17" s="141">
        <f>E17-C17</f>
        <v>0</v>
      </c>
      <c r="E17" s="140">
        <v>684792</v>
      </c>
    </row>
    <row r="18" spans="1:5" ht="12.75">
      <c r="A18" s="142" t="s">
        <v>173</v>
      </c>
      <c r="B18" s="162">
        <v>3318</v>
      </c>
      <c r="C18" s="140"/>
      <c r="D18" s="141">
        <f>E18-C18</f>
        <v>0</v>
      </c>
      <c r="E18" s="140">
        <v>0</v>
      </c>
    </row>
    <row r="19" spans="1:5" ht="12.75">
      <c r="A19" s="142" t="s">
        <v>174</v>
      </c>
      <c r="B19" s="162">
        <v>3323</v>
      </c>
      <c r="C19" s="140">
        <v>19725.81</v>
      </c>
      <c r="D19" s="184" t="s">
        <v>123</v>
      </c>
      <c r="E19" s="140">
        <v>19726</v>
      </c>
    </row>
    <row r="20" spans="1:5" ht="12.75">
      <c r="A20" s="142" t="s">
        <v>175</v>
      </c>
      <c r="B20" s="162">
        <v>3334</v>
      </c>
      <c r="C20" s="140">
        <v>224191</v>
      </c>
      <c r="D20" s="141">
        <f aca="true" t="shared" si="0" ref="D20:D33">E20-C20</f>
        <v>0</v>
      </c>
      <c r="E20" s="140">
        <v>224191</v>
      </c>
    </row>
    <row r="21" spans="1:5" ht="12.75">
      <c r="A21" s="142" t="s">
        <v>176</v>
      </c>
      <c r="B21" s="162">
        <v>3336</v>
      </c>
      <c r="C21" s="140">
        <v>3487006</v>
      </c>
      <c r="D21" s="141">
        <f t="shared" si="0"/>
        <v>0</v>
      </c>
      <c r="E21" s="140">
        <v>3487006</v>
      </c>
    </row>
    <row r="22" spans="1:5" ht="12.75">
      <c r="A22" s="142" t="s">
        <v>177</v>
      </c>
      <c r="B22" s="162">
        <v>3342</v>
      </c>
      <c r="C22" s="140">
        <v>20000</v>
      </c>
      <c r="D22" s="141">
        <f t="shared" si="0"/>
        <v>0</v>
      </c>
      <c r="E22" s="140">
        <v>20000</v>
      </c>
    </row>
    <row r="23" spans="1:5" ht="12.75">
      <c r="A23" s="142" t="s">
        <v>178</v>
      </c>
      <c r="B23" s="162">
        <v>3343</v>
      </c>
      <c r="C23" s="140">
        <v>30000</v>
      </c>
      <c r="D23" s="141">
        <f t="shared" si="0"/>
        <v>0</v>
      </c>
      <c r="E23" s="140">
        <v>30000</v>
      </c>
    </row>
    <row r="24" spans="1:5" ht="12.75">
      <c r="A24" s="142" t="s">
        <v>179</v>
      </c>
      <c r="B24" s="162">
        <v>3344</v>
      </c>
      <c r="C24" s="140">
        <v>1596654</v>
      </c>
      <c r="D24" s="141">
        <f t="shared" si="0"/>
        <v>0</v>
      </c>
      <c r="E24" s="140">
        <v>1596654</v>
      </c>
    </row>
    <row r="25" spans="1:5" ht="12.75">
      <c r="A25" s="142" t="s">
        <v>180</v>
      </c>
      <c r="B25" s="162">
        <v>3354</v>
      </c>
      <c r="C25" s="140">
        <v>6820370</v>
      </c>
      <c r="D25" s="141">
        <f t="shared" si="0"/>
        <v>0</v>
      </c>
      <c r="E25" s="140">
        <v>6820370</v>
      </c>
    </row>
    <row r="26" spans="1:5" ht="12.75">
      <c r="A26" s="142" t="s">
        <v>55</v>
      </c>
      <c r="B26" s="162">
        <v>3355</v>
      </c>
      <c r="C26" s="140">
        <v>18809413</v>
      </c>
      <c r="D26" s="141">
        <f t="shared" si="0"/>
        <v>0</v>
      </c>
      <c r="E26" s="140">
        <v>18809413</v>
      </c>
    </row>
    <row r="27" spans="1:5" ht="12.75">
      <c r="A27" s="142" t="s">
        <v>181</v>
      </c>
      <c r="B27" s="162">
        <v>3361</v>
      </c>
      <c r="C27" s="140">
        <v>1936050</v>
      </c>
      <c r="D27" s="141">
        <f t="shared" si="0"/>
        <v>0</v>
      </c>
      <c r="E27" s="140">
        <v>1936050</v>
      </c>
    </row>
    <row r="28" spans="1:5" ht="12.75">
      <c r="A28" s="142" t="s">
        <v>182</v>
      </c>
      <c r="B28" s="144">
        <v>3362</v>
      </c>
      <c r="C28" s="140">
        <v>0</v>
      </c>
      <c r="D28" s="141">
        <f t="shared" si="0"/>
        <v>0</v>
      </c>
      <c r="E28" s="140">
        <v>0</v>
      </c>
    </row>
    <row r="29" spans="1:5" ht="12.75">
      <c r="A29" s="142" t="s">
        <v>183</v>
      </c>
      <c r="B29" s="162">
        <v>3363</v>
      </c>
      <c r="C29" s="140">
        <v>600180</v>
      </c>
      <c r="D29" s="141">
        <f t="shared" si="0"/>
        <v>0</v>
      </c>
      <c r="E29" s="140">
        <v>600180</v>
      </c>
    </row>
    <row r="30" spans="1:5" ht="12.75">
      <c r="A30" s="241" t="s">
        <v>184</v>
      </c>
      <c r="B30" s="162">
        <v>3372</v>
      </c>
      <c r="C30" s="140">
        <v>0</v>
      </c>
      <c r="D30" s="141">
        <f t="shared" si="0"/>
        <v>0</v>
      </c>
      <c r="E30" s="140">
        <v>0</v>
      </c>
    </row>
    <row r="31" spans="1:5" ht="12.75">
      <c r="A31" s="241" t="s">
        <v>185</v>
      </c>
      <c r="B31" s="162">
        <v>3375</v>
      </c>
      <c r="C31" s="140">
        <v>641883</v>
      </c>
      <c r="D31" s="141">
        <f t="shared" si="0"/>
        <v>0</v>
      </c>
      <c r="E31" s="140">
        <v>641883</v>
      </c>
    </row>
    <row r="32" spans="1:5" ht="12.75">
      <c r="A32" s="241" t="s">
        <v>186</v>
      </c>
      <c r="B32" s="162">
        <v>3376</v>
      </c>
      <c r="C32" s="140">
        <v>232854</v>
      </c>
      <c r="D32" s="141">
        <f t="shared" si="0"/>
        <v>0</v>
      </c>
      <c r="E32" s="140">
        <v>232854</v>
      </c>
    </row>
    <row r="33" spans="1:5" ht="12.75">
      <c r="A33" s="142" t="s">
        <v>187</v>
      </c>
      <c r="B33" s="162">
        <v>3390</v>
      </c>
      <c r="C33" s="140">
        <v>341452</v>
      </c>
      <c r="D33" s="141">
        <f t="shared" si="0"/>
        <v>0</v>
      </c>
      <c r="E33" s="140">
        <f>313076+28376</f>
        <v>341452</v>
      </c>
    </row>
    <row r="34" spans="1:5" ht="12.75">
      <c r="A34" s="239" t="s">
        <v>19</v>
      </c>
      <c r="B34" s="240">
        <v>3300</v>
      </c>
      <c r="C34" s="146">
        <v>159262608.81</v>
      </c>
      <c r="D34" s="168">
        <f>SUM(D16:D33)</f>
        <v>0</v>
      </c>
      <c r="E34" s="146">
        <f>SUM(E16:E33)</f>
        <v>159262609</v>
      </c>
    </row>
    <row r="35" spans="1:5" ht="12.75">
      <c r="A35" s="239"/>
      <c r="B35" s="242"/>
      <c r="C35" s="140"/>
      <c r="D35" s="141"/>
      <c r="E35" s="140"/>
    </row>
    <row r="36" spans="1:5" ht="12.75">
      <c r="A36" s="139" t="s">
        <v>58</v>
      </c>
      <c r="B36" s="161"/>
      <c r="C36" s="140"/>
      <c r="D36" s="141"/>
      <c r="E36" s="140"/>
    </row>
    <row r="37" spans="1:5" ht="12.75">
      <c r="A37" s="142" t="s">
        <v>188</v>
      </c>
      <c r="B37" s="162">
        <v>3411</v>
      </c>
      <c r="C37" s="140">
        <v>42536033</v>
      </c>
      <c r="D37" s="141">
        <f aca="true" t="shared" si="1" ref="D37:D52">E37-C37</f>
        <v>0</v>
      </c>
      <c r="E37" s="140">
        <v>42536033</v>
      </c>
    </row>
    <row r="38" spans="1:5" ht="12.75">
      <c r="A38" s="142" t="s">
        <v>189</v>
      </c>
      <c r="B38" s="162">
        <v>3421</v>
      </c>
      <c r="C38" s="140">
        <v>186246.33</v>
      </c>
      <c r="D38" s="141">
        <f t="shared" si="1"/>
        <v>0</v>
      </c>
      <c r="E38" s="140">
        <v>186246.33</v>
      </c>
    </row>
    <row r="39" spans="1:5" ht="12.75">
      <c r="A39" s="142" t="s">
        <v>190</v>
      </c>
      <c r="B39" s="162">
        <v>3424</v>
      </c>
      <c r="C39" s="140"/>
      <c r="D39" s="141">
        <f t="shared" si="1"/>
        <v>0</v>
      </c>
      <c r="E39" s="140">
        <v>0</v>
      </c>
    </row>
    <row r="40" spans="1:5" ht="12.75">
      <c r="A40" s="142" t="s">
        <v>191</v>
      </c>
      <c r="B40" s="162">
        <v>3425</v>
      </c>
      <c r="C40" s="140">
        <v>151550</v>
      </c>
      <c r="D40" s="141">
        <f t="shared" si="1"/>
        <v>6675</v>
      </c>
      <c r="E40" s="140">
        <v>158225</v>
      </c>
    </row>
    <row r="41" spans="1:5" ht="12.75">
      <c r="A41" s="142" t="s">
        <v>192</v>
      </c>
      <c r="B41" s="162">
        <v>3430</v>
      </c>
      <c r="C41" s="140">
        <v>800000</v>
      </c>
      <c r="D41" s="141">
        <f t="shared" si="1"/>
        <v>0</v>
      </c>
      <c r="E41" s="140">
        <v>800000</v>
      </c>
    </row>
    <row r="42" spans="1:5" ht="12.75">
      <c r="A42" s="142" t="s">
        <v>193</v>
      </c>
      <c r="B42" s="162">
        <v>3440</v>
      </c>
      <c r="C42" s="140">
        <v>176000</v>
      </c>
      <c r="D42" s="141">
        <f t="shared" si="1"/>
        <v>0</v>
      </c>
      <c r="E42" s="140">
        <v>176000</v>
      </c>
    </row>
    <row r="43" spans="1:5" ht="12.75">
      <c r="A43" s="142" t="s">
        <v>194</v>
      </c>
      <c r="B43" s="162">
        <v>3461</v>
      </c>
      <c r="C43" s="140">
        <v>14000</v>
      </c>
      <c r="D43" s="141">
        <f t="shared" si="1"/>
        <v>0</v>
      </c>
      <c r="E43" s="140">
        <v>14000</v>
      </c>
    </row>
    <row r="44" spans="1:5" ht="12.75">
      <c r="A44" s="142" t="s">
        <v>195</v>
      </c>
      <c r="B44" s="162">
        <v>3462</v>
      </c>
      <c r="C44" s="140">
        <v>4000</v>
      </c>
      <c r="D44" s="141">
        <f t="shared" si="1"/>
        <v>0</v>
      </c>
      <c r="E44" s="140">
        <v>4000</v>
      </c>
    </row>
    <row r="45" spans="1:5" ht="12.75">
      <c r="A45" s="142" t="s">
        <v>196</v>
      </c>
      <c r="B45" s="162">
        <v>3466</v>
      </c>
      <c r="C45" s="140">
        <v>33000</v>
      </c>
      <c r="D45" s="141">
        <f t="shared" si="1"/>
        <v>0</v>
      </c>
      <c r="E45" s="140">
        <v>33000</v>
      </c>
    </row>
    <row r="46" spans="1:5" ht="12.75">
      <c r="A46" s="142" t="s">
        <v>197</v>
      </c>
      <c r="B46" s="162">
        <v>3469</v>
      </c>
      <c r="C46" s="140">
        <v>43000</v>
      </c>
      <c r="D46" s="141">
        <f t="shared" si="1"/>
        <v>0</v>
      </c>
      <c r="E46" s="140">
        <v>43000</v>
      </c>
    </row>
    <row r="47" spans="1:5" ht="12.75">
      <c r="A47" s="142" t="s">
        <v>198</v>
      </c>
      <c r="B47" s="144">
        <v>3471</v>
      </c>
      <c r="C47" s="140">
        <v>365429.8</v>
      </c>
      <c r="D47" s="141">
        <f t="shared" si="1"/>
        <v>1205</v>
      </c>
      <c r="E47" s="140">
        <v>366634.8</v>
      </c>
    </row>
    <row r="48" spans="1:5" ht="12.75">
      <c r="A48" s="142" t="s">
        <v>199</v>
      </c>
      <c r="B48" s="144">
        <v>3472</v>
      </c>
      <c r="C48" s="140">
        <v>0</v>
      </c>
      <c r="D48" s="141">
        <f t="shared" si="1"/>
        <v>0</v>
      </c>
      <c r="E48" s="140">
        <v>0</v>
      </c>
    </row>
    <row r="49" spans="1:5" ht="12.75">
      <c r="A49" s="142" t="s">
        <v>200</v>
      </c>
      <c r="B49" s="162">
        <v>3473</v>
      </c>
      <c r="C49" s="140"/>
      <c r="D49" s="141">
        <f t="shared" si="1"/>
        <v>0</v>
      </c>
      <c r="E49" s="243">
        <v>0</v>
      </c>
    </row>
    <row r="50" spans="1:5" ht="12.75">
      <c r="A50" s="142" t="s">
        <v>201</v>
      </c>
      <c r="B50" s="162">
        <v>3479</v>
      </c>
      <c r="C50" s="140"/>
      <c r="D50" s="141">
        <f t="shared" si="1"/>
        <v>0</v>
      </c>
      <c r="E50" s="140">
        <v>0</v>
      </c>
    </row>
    <row r="51" spans="1:5" ht="12.75">
      <c r="A51" s="142" t="s">
        <v>202</v>
      </c>
      <c r="B51" s="162">
        <v>3482</v>
      </c>
      <c r="C51" s="140"/>
      <c r="D51" s="141">
        <f t="shared" si="1"/>
        <v>0</v>
      </c>
      <c r="E51" s="140">
        <v>0</v>
      </c>
    </row>
    <row r="52" spans="1:5" ht="12.75">
      <c r="A52" s="142" t="s">
        <v>203</v>
      </c>
      <c r="B52" s="162">
        <v>3490</v>
      </c>
      <c r="C52" s="140">
        <v>1599212.84</v>
      </c>
      <c r="D52" s="141">
        <f t="shared" si="1"/>
        <v>0</v>
      </c>
      <c r="E52" s="140">
        <f>747834.72+529000.2+11896+95481.92+40000+175000</f>
        <v>1599212.8399999999</v>
      </c>
    </row>
    <row r="53" spans="1:5" ht="12.75">
      <c r="A53" s="139" t="s">
        <v>22</v>
      </c>
      <c r="B53" s="240">
        <v>3400</v>
      </c>
      <c r="C53" s="146">
        <v>45908471.97</v>
      </c>
      <c r="D53" s="168">
        <f>SUM(D37:D52)</f>
        <v>7880</v>
      </c>
      <c r="E53" s="146">
        <f>SUM(E37:E52)</f>
        <v>45916351.97</v>
      </c>
    </row>
    <row r="54" spans="1:5" ht="12.75">
      <c r="A54" s="139"/>
      <c r="B54" s="240"/>
      <c r="C54" s="244"/>
      <c r="D54" s="148"/>
      <c r="E54" s="244"/>
    </row>
    <row r="55" spans="1:5" ht="12.75">
      <c r="A55" s="139" t="s">
        <v>23</v>
      </c>
      <c r="B55" s="245"/>
      <c r="C55" s="152">
        <v>206101080.78</v>
      </c>
      <c r="D55" s="246">
        <f>D13+D34+D53</f>
        <v>7880</v>
      </c>
      <c r="E55" s="152">
        <f>E13+E34+E53</f>
        <v>206108960.97</v>
      </c>
    </row>
    <row r="56" spans="1:5" ht="12.75">
      <c r="A56" s="139"/>
      <c r="B56" s="247"/>
      <c r="C56" s="155"/>
      <c r="D56" s="141"/>
      <c r="E56" s="155"/>
    </row>
    <row r="57" spans="1:5" ht="12.75">
      <c r="A57" s="139" t="s">
        <v>24</v>
      </c>
      <c r="B57" s="161"/>
      <c r="C57" s="140"/>
      <c r="D57" s="141"/>
      <c r="E57" s="140"/>
    </row>
    <row r="58" spans="1:5" ht="12.75">
      <c r="A58" s="142" t="s">
        <v>204</v>
      </c>
      <c r="B58" s="162">
        <v>3630</v>
      </c>
      <c r="C58" s="140">
        <v>1730000</v>
      </c>
      <c r="D58" s="141">
        <f>E58-C58</f>
        <v>0</v>
      </c>
      <c r="E58" s="140">
        <v>1730000</v>
      </c>
    </row>
    <row r="59" spans="1:5" ht="12.75">
      <c r="A59" s="142" t="s">
        <v>205</v>
      </c>
      <c r="B59" s="248">
        <v>3640</v>
      </c>
      <c r="C59" s="140">
        <v>0</v>
      </c>
      <c r="D59" s="141">
        <f>E59-C59</f>
        <v>0</v>
      </c>
      <c r="E59" s="140">
        <v>0</v>
      </c>
    </row>
    <row r="60" spans="1:5" ht="12.75">
      <c r="A60" s="239" t="s">
        <v>26</v>
      </c>
      <c r="B60" s="240">
        <v>3600</v>
      </c>
      <c r="C60" s="146">
        <v>1730000</v>
      </c>
      <c r="D60" s="168">
        <f>SUM(D58:D59)</f>
        <v>0</v>
      </c>
      <c r="E60" s="146">
        <f>SUM(E58:E59)</f>
        <v>1730000</v>
      </c>
    </row>
    <row r="61" spans="1:5" ht="12.75">
      <c r="A61" s="163"/>
      <c r="B61" s="131"/>
      <c r="C61" s="140"/>
      <c r="D61" s="141"/>
      <c r="E61" s="140"/>
    </row>
    <row r="62" spans="1:5" ht="12.75">
      <c r="A62" s="139" t="s">
        <v>206</v>
      </c>
      <c r="B62" s="161"/>
      <c r="C62" s="140"/>
      <c r="D62" s="141"/>
      <c r="E62" s="140"/>
    </row>
    <row r="63" spans="1:5" ht="12.75">
      <c r="A63" s="142" t="s">
        <v>207</v>
      </c>
      <c r="B63" s="162">
        <v>3700</v>
      </c>
      <c r="C63" s="140">
        <v>88296.76</v>
      </c>
      <c r="D63" s="141">
        <f>E63-C63</f>
        <v>0</v>
      </c>
      <c r="E63" s="140">
        <f>56523.75+31773.01</f>
        <v>88296.76</v>
      </c>
    </row>
    <row r="64" spans="1:5" ht="12.75">
      <c r="A64" s="139" t="s">
        <v>208</v>
      </c>
      <c r="B64" s="249"/>
      <c r="C64" s="146">
        <v>88296.76</v>
      </c>
      <c r="D64" s="168">
        <f>SUM(D63:D63)</f>
        <v>0</v>
      </c>
      <c r="E64" s="146">
        <f>SUM(E63:E63)</f>
        <v>88296.76</v>
      </c>
    </row>
    <row r="65" spans="1:5" ht="12.75">
      <c r="A65" s="139"/>
      <c r="B65" s="250"/>
      <c r="C65" s="251"/>
      <c r="D65" s="166"/>
      <c r="E65" s="251"/>
    </row>
    <row r="66" spans="1:5" ht="12.75">
      <c r="A66" s="252" t="s">
        <v>209</v>
      </c>
      <c r="B66" s="253"/>
      <c r="C66" s="141" t="s">
        <v>210</v>
      </c>
      <c r="D66" s="141"/>
      <c r="E66" s="141" t="s">
        <v>210</v>
      </c>
    </row>
    <row r="67" spans="1:5" ht="12.75">
      <c r="A67" s="139" t="s">
        <v>211</v>
      </c>
      <c r="B67" s="254"/>
      <c r="C67" s="255">
        <v>207919377.54</v>
      </c>
      <c r="D67" s="256">
        <f>D55+D60+D64</f>
        <v>7880</v>
      </c>
      <c r="E67" s="255">
        <f>E55+E60+E64</f>
        <v>207927257.73</v>
      </c>
    </row>
    <row r="68" spans="1:5" ht="12.75">
      <c r="A68" s="142"/>
      <c r="B68" s="248"/>
      <c r="C68" s="140"/>
      <c r="D68" s="141"/>
      <c r="E68" s="140"/>
    </row>
    <row r="69" spans="1:5" ht="15">
      <c r="A69" s="257" t="s">
        <v>212</v>
      </c>
      <c r="B69" s="258">
        <v>2800</v>
      </c>
      <c r="C69" s="259">
        <v>20898485.22</v>
      </c>
      <c r="D69" s="156"/>
      <c r="E69" s="259">
        <f>C69+D69</f>
        <v>20898485.22</v>
      </c>
    </row>
    <row r="70" spans="1:5" ht="12.75">
      <c r="A70" s="260"/>
      <c r="B70" s="248"/>
      <c r="C70" s="255"/>
      <c r="D70" s="261"/>
      <c r="E70" s="255"/>
    </row>
    <row r="71" spans="1:5" ht="14.25">
      <c r="A71" s="262" t="s">
        <v>213</v>
      </c>
      <c r="B71" s="263"/>
      <c r="C71" s="140"/>
      <c r="D71" s="141"/>
      <c r="E71" s="140"/>
    </row>
    <row r="72" spans="1:5" ht="14.25">
      <c r="A72" s="264" t="s">
        <v>214</v>
      </c>
      <c r="B72" s="254"/>
      <c r="C72" s="265">
        <v>228817862.76</v>
      </c>
      <c r="D72" s="160">
        <f>D67</f>
        <v>7880</v>
      </c>
      <c r="E72" s="265">
        <f>E67+E69</f>
        <v>228825742.95</v>
      </c>
    </row>
  </sheetData>
  <sheetProtection sheet="1" objects="1" scenarios="1"/>
  <mergeCells count="1">
    <mergeCell ref="C6:E6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workbookViewId="0" topLeftCell="A1">
      <selection activeCell="A1" sqref="A1"/>
    </sheetView>
  </sheetViews>
  <sheetFormatPr defaultColWidth="9.140625" defaultRowHeight="12.75"/>
  <cols>
    <col min="1" max="1" width="57.140625" style="0" bestFit="1" customWidth="1"/>
    <col min="2" max="2" width="13.421875" style="0" bestFit="1" customWidth="1"/>
    <col min="3" max="3" width="16.57421875" style="0" bestFit="1" customWidth="1"/>
    <col min="4" max="4" width="12.8515625" style="0" bestFit="1" customWidth="1"/>
    <col min="5" max="5" width="17.57421875" style="0" bestFit="1" customWidth="1"/>
  </cols>
  <sheetData>
    <row r="1" spans="1:5" ht="18">
      <c r="A1" s="170" t="s">
        <v>0</v>
      </c>
      <c r="B1" s="171"/>
      <c r="C1" s="3"/>
      <c r="D1" s="3"/>
      <c r="E1" s="4"/>
    </row>
    <row r="2" spans="1:5" ht="18">
      <c r="A2" s="172" t="s">
        <v>215</v>
      </c>
      <c r="B2" s="173"/>
      <c r="C2" s="8"/>
      <c r="D2" s="8"/>
      <c r="E2" s="9"/>
    </row>
    <row r="3" spans="1:5" ht="18">
      <c r="A3" s="172" t="s">
        <v>2</v>
      </c>
      <c r="B3" s="173"/>
      <c r="C3" s="8"/>
      <c r="D3" s="8"/>
      <c r="E3" s="9"/>
    </row>
    <row r="4" spans="1:5" ht="15">
      <c r="A4" s="174" t="s">
        <v>3</v>
      </c>
      <c r="B4" s="175"/>
      <c r="C4" s="14"/>
      <c r="D4" s="14"/>
      <c r="E4" s="15"/>
    </row>
    <row r="5" spans="1:5" ht="12.75">
      <c r="A5" s="202"/>
      <c r="B5" s="179"/>
      <c r="C5" s="278" t="s">
        <v>5</v>
      </c>
      <c r="D5" s="279"/>
      <c r="E5" s="280"/>
    </row>
    <row r="6" spans="1:5" ht="12.75">
      <c r="A6" s="17"/>
      <c r="B6" s="176" t="s">
        <v>6</v>
      </c>
      <c r="C6" s="198" t="s">
        <v>7</v>
      </c>
      <c r="D6" s="133" t="s">
        <v>8</v>
      </c>
      <c r="E6" s="198" t="s">
        <v>9</v>
      </c>
    </row>
    <row r="7" spans="1:5" ht="15.75">
      <c r="A7" s="180" t="s">
        <v>36</v>
      </c>
      <c r="B7" s="199" t="s">
        <v>11</v>
      </c>
      <c r="C7" s="200" t="s">
        <v>9</v>
      </c>
      <c r="D7" s="137" t="s">
        <v>12</v>
      </c>
      <c r="E7" s="200" t="s">
        <v>12</v>
      </c>
    </row>
    <row r="8" spans="1:5" ht="12.75">
      <c r="A8" s="185" t="s">
        <v>216</v>
      </c>
      <c r="B8" s="176"/>
      <c r="C8" s="155"/>
      <c r="D8" s="155"/>
      <c r="E8" s="155"/>
    </row>
    <row r="9" spans="1:5" ht="12.75">
      <c r="A9" s="266" t="s">
        <v>103</v>
      </c>
      <c r="B9" s="183">
        <v>100</v>
      </c>
      <c r="C9" s="155">
        <v>98617636.01</v>
      </c>
      <c r="D9" s="155">
        <f aca="true" t="shared" si="0" ref="D9:D15">E9-C9</f>
        <v>36439.92999999225</v>
      </c>
      <c r="E9" s="155">
        <v>98654075.94</v>
      </c>
    </row>
    <row r="10" spans="1:5" ht="12.75">
      <c r="A10" s="266" t="s">
        <v>129</v>
      </c>
      <c r="B10" s="183">
        <v>200</v>
      </c>
      <c r="C10" s="155">
        <v>25866666.58</v>
      </c>
      <c r="D10" s="155">
        <f t="shared" si="0"/>
        <v>4145.210000000894</v>
      </c>
      <c r="E10" s="155">
        <v>25870811.79</v>
      </c>
    </row>
    <row r="11" spans="1:5" ht="12.75">
      <c r="A11" s="266" t="s">
        <v>105</v>
      </c>
      <c r="B11" s="183">
        <v>300</v>
      </c>
      <c r="C11" s="155">
        <v>2524820.32</v>
      </c>
      <c r="D11" s="155">
        <f t="shared" si="0"/>
        <v>-39918.09999999963</v>
      </c>
      <c r="E11" s="155">
        <v>2484902.22</v>
      </c>
    </row>
    <row r="12" spans="1:5" ht="12.75">
      <c r="A12" s="266" t="s">
        <v>106</v>
      </c>
      <c r="B12" s="183">
        <v>400</v>
      </c>
      <c r="C12" s="155">
        <v>4031.68</v>
      </c>
      <c r="D12" s="155">
        <f t="shared" si="0"/>
        <v>-777.2199999999998</v>
      </c>
      <c r="E12" s="155">
        <v>3254.46</v>
      </c>
    </row>
    <row r="13" spans="1:5" ht="12.75">
      <c r="A13" s="266" t="s">
        <v>130</v>
      </c>
      <c r="B13" s="183">
        <v>500</v>
      </c>
      <c r="C13" s="155">
        <v>7339694.54</v>
      </c>
      <c r="D13" s="155">
        <f t="shared" si="0"/>
        <v>-48244.24000000022</v>
      </c>
      <c r="E13" s="155">
        <v>7291450.3</v>
      </c>
    </row>
    <row r="14" spans="1:5" ht="12.75">
      <c r="A14" s="266" t="s">
        <v>108</v>
      </c>
      <c r="B14" s="183">
        <v>600</v>
      </c>
      <c r="C14" s="155">
        <v>5406833.86</v>
      </c>
      <c r="D14" s="155">
        <f t="shared" si="0"/>
        <v>120073.70999999996</v>
      </c>
      <c r="E14" s="155">
        <v>5526907.57</v>
      </c>
    </row>
    <row r="15" spans="1:5" ht="12.75">
      <c r="A15" s="266" t="s">
        <v>109</v>
      </c>
      <c r="B15" s="183">
        <v>700</v>
      </c>
      <c r="C15" s="155">
        <v>253443.93</v>
      </c>
      <c r="D15" s="155">
        <f t="shared" si="0"/>
        <v>-24467.48999999999</v>
      </c>
      <c r="E15" s="155">
        <v>228976.44</v>
      </c>
    </row>
    <row r="16" spans="1:5" ht="12.75">
      <c r="A16" s="188" t="s">
        <v>217</v>
      </c>
      <c r="B16" s="179">
        <v>5000</v>
      </c>
      <c r="C16" s="186">
        <v>140013126.92000002</v>
      </c>
      <c r="D16" s="146">
        <f>SUM(D9:D15)</f>
        <v>47251.799999993265</v>
      </c>
      <c r="E16" s="186">
        <f>SUM(E9:E15)</f>
        <v>140060378.71999997</v>
      </c>
    </row>
    <row r="17" spans="1:5" ht="12.75">
      <c r="A17" s="204"/>
      <c r="B17" s="209"/>
      <c r="C17" s="155"/>
      <c r="D17" s="140"/>
      <c r="E17" s="155"/>
    </row>
    <row r="18" spans="1:5" ht="12.75">
      <c r="A18" s="185" t="s">
        <v>132</v>
      </c>
      <c r="B18" s="176"/>
      <c r="C18" s="155"/>
      <c r="D18" s="155"/>
      <c r="E18" s="155"/>
    </row>
    <row r="19" spans="1:5" ht="12.75">
      <c r="A19" s="266" t="s">
        <v>103</v>
      </c>
      <c r="B19" s="183">
        <v>100</v>
      </c>
      <c r="C19" s="155">
        <v>7836643.04</v>
      </c>
      <c r="D19" s="155">
        <f aca="true" t="shared" si="1" ref="D19:D25">E19-C19</f>
        <v>0</v>
      </c>
      <c r="E19" s="155">
        <v>7836643.04</v>
      </c>
    </row>
    <row r="20" spans="1:5" ht="12.75">
      <c r="A20" s="266" t="s">
        <v>129</v>
      </c>
      <c r="B20" s="183">
        <v>200</v>
      </c>
      <c r="C20" s="155">
        <v>1935381.33</v>
      </c>
      <c r="D20" s="155">
        <f t="shared" si="1"/>
        <v>0</v>
      </c>
      <c r="E20" s="155">
        <v>1935381.33</v>
      </c>
    </row>
    <row r="21" spans="1:5" ht="12.75">
      <c r="A21" s="266" t="s">
        <v>105</v>
      </c>
      <c r="B21" s="183">
        <v>300</v>
      </c>
      <c r="C21" s="155">
        <v>658985.72</v>
      </c>
      <c r="D21" s="155">
        <f t="shared" si="1"/>
        <v>-3865.539999999921</v>
      </c>
      <c r="E21" s="155">
        <v>655120.18</v>
      </c>
    </row>
    <row r="22" spans="1:5" ht="12.75">
      <c r="A22" s="266" t="s">
        <v>106</v>
      </c>
      <c r="B22" s="183">
        <v>400</v>
      </c>
      <c r="C22" s="155">
        <v>2003.45</v>
      </c>
      <c r="D22" s="155">
        <f t="shared" si="1"/>
        <v>0</v>
      </c>
      <c r="E22" s="155">
        <v>2003.45</v>
      </c>
    </row>
    <row r="23" spans="1:5" ht="12.75">
      <c r="A23" s="266" t="s">
        <v>130</v>
      </c>
      <c r="B23" s="183">
        <v>500</v>
      </c>
      <c r="C23" s="155">
        <v>89253.64</v>
      </c>
      <c r="D23" s="155">
        <f t="shared" si="1"/>
        <v>-1875.179999999993</v>
      </c>
      <c r="E23" s="155">
        <v>87378.46</v>
      </c>
    </row>
    <row r="24" spans="1:5" ht="12.75">
      <c r="A24" s="266" t="s">
        <v>108</v>
      </c>
      <c r="B24" s="183">
        <v>600</v>
      </c>
      <c r="C24" s="155">
        <v>14816.66</v>
      </c>
      <c r="D24" s="155">
        <f t="shared" si="1"/>
        <v>3453.8899999999994</v>
      </c>
      <c r="E24" s="155">
        <v>18270.55</v>
      </c>
    </row>
    <row r="25" spans="1:5" ht="12.75">
      <c r="A25" s="266" t="s">
        <v>109</v>
      </c>
      <c r="B25" s="183">
        <v>700</v>
      </c>
      <c r="C25" s="155">
        <v>3304.49</v>
      </c>
      <c r="D25" s="155">
        <f t="shared" si="1"/>
        <v>0</v>
      </c>
      <c r="E25" s="155">
        <v>3304.49</v>
      </c>
    </row>
    <row r="26" spans="1:5" ht="12.75">
      <c r="A26" s="204" t="s">
        <v>133</v>
      </c>
      <c r="B26" s="209">
        <v>6100</v>
      </c>
      <c r="C26" s="186">
        <v>10540388.330000002</v>
      </c>
      <c r="D26" s="146">
        <f>SUM(D19:D25)</f>
        <v>-2286.8299999999144</v>
      </c>
      <c r="E26" s="186">
        <f>SUM(E19:E25)</f>
        <v>10538101.500000002</v>
      </c>
    </row>
    <row r="27" spans="1:5" ht="12.75">
      <c r="A27" s="267"/>
      <c r="B27" s="202"/>
      <c r="C27" s="155"/>
      <c r="D27" s="140"/>
      <c r="E27" s="155"/>
    </row>
    <row r="28" spans="1:5" ht="12.75">
      <c r="A28" s="185" t="s">
        <v>134</v>
      </c>
      <c r="B28" s="176"/>
      <c r="C28" s="155"/>
      <c r="D28" s="155"/>
      <c r="E28" s="155"/>
    </row>
    <row r="29" spans="1:5" ht="12.75">
      <c r="A29" s="266" t="s">
        <v>103</v>
      </c>
      <c r="B29" s="183">
        <v>100</v>
      </c>
      <c r="C29" s="155">
        <v>3180543.89</v>
      </c>
      <c r="D29" s="155">
        <f aca="true" t="shared" si="2" ref="D29:D34">E29-C29</f>
        <v>41.93999999994412</v>
      </c>
      <c r="E29" s="155">
        <v>3180585.83</v>
      </c>
    </row>
    <row r="30" spans="1:5" ht="12.75">
      <c r="A30" s="266" t="s">
        <v>129</v>
      </c>
      <c r="B30" s="154">
        <v>200</v>
      </c>
      <c r="C30" s="155">
        <v>774685.2</v>
      </c>
      <c r="D30" s="155">
        <f t="shared" si="2"/>
        <v>309.9899999999907</v>
      </c>
      <c r="E30" s="155">
        <v>774995.19</v>
      </c>
    </row>
    <row r="31" spans="1:5" ht="12.75">
      <c r="A31" s="266" t="s">
        <v>105</v>
      </c>
      <c r="B31" s="154">
        <v>300</v>
      </c>
      <c r="C31" s="155">
        <v>35702.19</v>
      </c>
      <c r="D31" s="155">
        <f t="shared" si="2"/>
        <v>-7323.810000000001</v>
      </c>
      <c r="E31" s="155">
        <v>28378.38</v>
      </c>
    </row>
    <row r="32" spans="1:5" ht="12.75">
      <c r="A32" s="266" t="s">
        <v>130</v>
      </c>
      <c r="B32" s="154">
        <v>500</v>
      </c>
      <c r="C32" s="155">
        <v>167095.91</v>
      </c>
      <c r="D32" s="155">
        <f t="shared" si="2"/>
        <v>-1652.3500000000058</v>
      </c>
      <c r="E32" s="155">
        <v>165443.56</v>
      </c>
    </row>
    <row r="33" spans="1:5" ht="12.75">
      <c r="A33" s="266" t="s">
        <v>108</v>
      </c>
      <c r="B33" s="154">
        <v>600</v>
      </c>
      <c r="C33" s="155">
        <v>495011.85</v>
      </c>
      <c r="D33" s="155">
        <f t="shared" si="2"/>
        <v>13344.75</v>
      </c>
      <c r="E33" s="155">
        <v>508356.6</v>
      </c>
    </row>
    <row r="34" spans="1:5" ht="12.75">
      <c r="A34" s="266" t="s">
        <v>109</v>
      </c>
      <c r="B34" s="154">
        <v>700</v>
      </c>
      <c r="C34" s="155">
        <v>7379</v>
      </c>
      <c r="D34" s="155">
        <f t="shared" si="2"/>
        <v>-570</v>
      </c>
      <c r="E34" s="155">
        <v>6809</v>
      </c>
    </row>
    <row r="35" spans="1:5" ht="12.75">
      <c r="A35" s="204" t="s">
        <v>135</v>
      </c>
      <c r="B35" s="167">
        <v>6200</v>
      </c>
      <c r="C35" s="186">
        <v>4660418.04</v>
      </c>
      <c r="D35" s="146">
        <f>SUM(D29:D34)</f>
        <v>4150.519999999928</v>
      </c>
      <c r="E35" s="186">
        <f>SUM(E29:E34)</f>
        <v>4664568.56</v>
      </c>
    </row>
    <row r="36" spans="1:5" ht="12.75">
      <c r="A36" s="267"/>
      <c r="B36" s="202"/>
      <c r="C36" s="155"/>
      <c r="D36" s="140"/>
      <c r="E36" s="155"/>
    </row>
    <row r="37" spans="1:5" ht="12.75">
      <c r="A37" s="185" t="s">
        <v>136</v>
      </c>
      <c r="B37" s="176"/>
      <c r="C37" s="155"/>
      <c r="D37" s="155"/>
      <c r="E37" s="155"/>
    </row>
    <row r="38" spans="1:5" ht="12.75">
      <c r="A38" s="266" t="s">
        <v>103</v>
      </c>
      <c r="B38" s="183">
        <v>100</v>
      </c>
      <c r="C38" s="155">
        <v>1820386.26</v>
      </c>
      <c r="D38" s="155">
        <f aca="true" t="shared" si="3" ref="D38:D44">E38-C38</f>
        <v>3590</v>
      </c>
      <c r="E38" s="155">
        <v>1823976.26</v>
      </c>
    </row>
    <row r="39" spans="1:5" ht="12.75">
      <c r="A39" s="266" t="s">
        <v>129</v>
      </c>
      <c r="B39" s="154">
        <v>200</v>
      </c>
      <c r="C39" s="155">
        <v>398337.28</v>
      </c>
      <c r="D39" s="155">
        <f t="shared" si="3"/>
        <v>0</v>
      </c>
      <c r="E39" s="155">
        <v>398337.28</v>
      </c>
    </row>
    <row r="40" spans="1:5" ht="12.75">
      <c r="A40" s="266" t="s">
        <v>105</v>
      </c>
      <c r="B40" s="154">
        <v>300</v>
      </c>
      <c r="C40" s="155">
        <v>148380.4</v>
      </c>
      <c r="D40" s="155">
        <f t="shared" si="3"/>
        <v>12187.720000000001</v>
      </c>
      <c r="E40" s="155">
        <v>160568.12</v>
      </c>
    </row>
    <row r="41" spans="1:5" ht="12.75">
      <c r="A41" s="266" t="s">
        <v>106</v>
      </c>
      <c r="B41" s="154">
        <v>400</v>
      </c>
      <c r="C41" s="155">
        <v>0</v>
      </c>
      <c r="D41" s="155">
        <f t="shared" si="3"/>
        <v>0</v>
      </c>
      <c r="E41" s="155">
        <v>0</v>
      </c>
    </row>
    <row r="42" spans="1:5" ht="12.75">
      <c r="A42" s="266" t="s">
        <v>130</v>
      </c>
      <c r="B42" s="154">
        <v>500</v>
      </c>
      <c r="C42" s="155">
        <v>305320.67</v>
      </c>
      <c r="D42" s="155">
        <f t="shared" si="3"/>
        <v>-8917.959999999963</v>
      </c>
      <c r="E42" s="155">
        <v>296402.71</v>
      </c>
    </row>
    <row r="43" spans="1:5" ht="12.75">
      <c r="A43" s="266" t="s">
        <v>108</v>
      </c>
      <c r="B43" s="154">
        <v>600</v>
      </c>
      <c r="C43" s="155">
        <v>50898.95</v>
      </c>
      <c r="D43" s="155">
        <f t="shared" si="3"/>
        <v>-2750.5799999999945</v>
      </c>
      <c r="E43" s="155">
        <v>48148.37</v>
      </c>
    </row>
    <row r="44" spans="1:5" ht="12.75">
      <c r="A44" s="266" t="s">
        <v>109</v>
      </c>
      <c r="B44" s="154">
        <v>700</v>
      </c>
      <c r="C44" s="155">
        <v>11574.56</v>
      </c>
      <c r="D44" s="155">
        <f t="shared" si="3"/>
        <v>-4519.73</v>
      </c>
      <c r="E44" s="155">
        <v>7054.83</v>
      </c>
    </row>
    <row r="45" spans="1:5" ht="12.75">
      <c r="A45" s="204" t="s">
        <v>137</v>
      </c>
      <c r="B45" s="167">
        <v>6300</v>
      </c>
      <c r="C45" s="186">
        <v>2734898.12</v>
      </c>
      <c r="D45" s="146">
        <f>SUM(D38:D44)</f>
        <v>-410.5499999999556</v>
      </c>
      <c r="E45" s="186">
        <f>SUM(E38:E44)</f>
        <v>2734487.5700000003</v>
      </c>
    </row>
    <row r="46" spans="1:5" ht="12.75">
      <c r="A46" s="267"/>
      <c r="B46" s="202"/>
      <c r="C46" s="155"/>
      <c r="D46" s="140"/>
      <c r="E46" s="155"/>
    </row>
    <row r="47" spans="1:5" ht="12.75">
      <c r="A47" s="185" t="s">
        <v>138</v>
      </c>
      <c r="B47" s="176"/>
      <c r="C47" s="155"/>
      <c r="D47" s="155"/>
      <c r="E47" s="155"/>
    </row>
    <row r="48" spans="1:5" ht="12.75">
      <c r="A48" s="266" t="s">
        <v>218</v>
      </c>
      <c r="B48" s="183">
        <v>100</v>
      </c>
      <c r="C48" s="155">
        <v>526061.8</v>
      </c>
      <c r="D48" s="155">
        <f aca="true" t="shared" si="4" ref="D48:D53">E48-C48</f>
        <v>3491.79999999993</v>
      </c>
      <c r="E48" s="155">
        <v>529553.6</v>
      </c>
    </row>
    <row r="49" spans="1:5" ht="12.75">
      <c r="A49" s="266" t="s">
        <v>219</v>
      </c>
      <c r="B49" s="154">
        <v>200</v>
      </c>
      <c r="C49" s="155">
        <v>75982.35</v>
      </c>
      <c r="D49" s="155">
        <f t="shared" si="4"/>
        <v>168.43999999998778</v>
      </c>
      <c r="E49" s="155">
        <v>76150.79</v>
      </c>
    </row>
    <row r="50" spans="1:5" ht="12.75">
      <c r="A50" s="266" t="s">
        <v>220</v>
      </c>
      <c r="B50" s="154">
        <v>300</v>
      </c>
      <c r="C50" s="155">
        <v>800541.69</v>
      </c>
      <c r="D50" s="155">
        <f t="shared" si="4"/>
        <v>-56893.20999999996</v>
      </c>
      <c r="E50" s="155">
        <v>743648.48</v>
      </c>
    </row>
    <row r="51" spans="1:5" ht="12.75">
      <c r="A51" s="266" t="s">
        <v>221</v>
      </c>
      <c r="B51" s="154">
        <v>500</v>
      </c>
      <c r="C51" s="155">
        <v>70706.31</v>
      </c>
      <c r="D51" s="155">
        <f t="shared" si="4"/>
        <v>16048.339999999997</v>
      </c>
      <c r="E51" s="155">
        <v>86754.65</v>
      </c>
    </row>
    <row r="52" spans="1:5" ht="12.75">
      <c r="A52" s="266" t="s">
        <v>222</v>
      </c>
      <c r="B52" s="154">
        <v>600</v>
      </c>
      <c r="C52" s="155">
        <v>6117.15</v>
      </c>
      <c r="D52" s="155">
        <f t="shared" si="4"/>
        <v>1448.2600000000002</v>
      </c>
      <c r="E52" s="155">
        <v>7565.41</v>
      </c>
    </row>
    <row r="53" spans="1:5" ht="12.75">
      <c r="A53" s="266" t="s">
        <v>223</v>
      </c>
      <c r="B53" s="154">
        <v>700</v>
      </c>
      <c r="C53" s="155">
        <v>8359.15</v>
      </c>
      <c r="D53" s="155">
        <f t="shared" si="4"/>
        <v>-2410.8999999999996</v>
      </c>
      <c r="E53" s="155">
        <v>5948.25</v>
      </c>
    </row>
    <row r="54" spans="1:5" ht="12.75">
      <c r="A54" s="204" t="s">
        <v>139</v>
      </c>
      <c r="B54" s="167">
        <v>6400</v>
      </c>
      <c r="C54" s="186">
        <v>1487768.45</v>
      </c>
      <c r="D54" s="146">
        <f>SUM(D48:D53)</f>
        <v>-38147.27000000005</v>
      </c>
      <c r="E54" s="186">
        <f>SUM(E48:E53)</f>
        <v>1449621.18</v>
      </c>
    </row>
    <row r="55" spans="1:5" ht="12.75">
      <c r="A55" s="267"/>
      <c r="B55" s="202"/>
      <c r="C55" s="155"/>
      <c r="D55" s="140"/>
      <c r="E55" s="155"/>
    </row>
    <row r="56" spans="1:5" ht="12.75">
      <c r="A56" s="185" t="s">
        <v>224</v>
      </c>
      <c r="B56" s="176"/>
      <c r="C56" s="155"/>
      <c r="D56" s="155"/>
      <c r="E56" s="155"/>
    </row>
    <row r="57" spans="1:5" ht="12.75">
      <c r="A57" s="266" t="s">
        <v>103</v>
      </c>
      <c r="B57" s="183">
        <v>100</v>
      </c>
      <c r="C57" s="155">
        <v>461462.43</v>
      </c>
      <c r="D57" s="155">
        <f aca="true" t="shared" si="5" ref="D57:D63">E57-C57</f>
        <v>0</v>
      </c>
      <c r="E57" s="155">
        <v>461462.43</v>
      </c>
    </row>
    <row r="58" spans="1:5" ht="12.75">
      <c r="A58" s="266" t="s">
        <v>129</v>
      </c>
      <c r="B58" s="154">
        <v>200</v>
      </c>
      <c r="C58" s="155">
        <v>109352.18</v>
      </c>
      <c r="D58" s="155">
        <f t="shared" si="5"/>
        <v>0</v>
      </c>
      <c r="E58" s="155">
        <v>109352.18</v>
      </c>
    </row>
    <row r="59" spans="1:5" ht="12.75">
      <c r="A59" s="266" t="s">
        <v>105</v>
      </c>
      <c r="B59" s="154">
        <v>300</v>
      </c>
      <c r="C59" s="155">
        <v>24900</v>
      </c>
      <c r="D59" s="155">
        <f t="shared" si="5"/>
        <v>0</v>
      </c>
      <c r="E59" s="155">
        <v>24900</v>
      </c>
    </row>
    <row r="60" spans="1:5" ht="12.75">
      <c r="A60" s="266" t="s">
        <v>106</v>
      </c>
      <c r="B60" s="154">
        <v>400</v>
      </c>
      <c r="C60" s="155">
        <v>8000</v>
      </c>
      <c r="D60" s="155">
        <f t="shared" si="5"/>
        <v>0</v>
      </c>
      <c r="E60" s="155">
        <v>8000</v>
      </c>
    </row>
    <row r="61" spans="1:5" ht="12.75">
      <c r="A61" s="266" t="s">
        <v>130</v>
      </c>
      <c r="B61" s="154">
        <v>500</v>
      </c>
      <c r="C61" s="155">
        <v>18329</v>
      </c>
      <c r="D61" s="155">
        <f t="shared" si="5"/>
        <v>0</v>
      </c>
      <c r="E61" s="155">
        <v>18329</v>
      </c>
    </row>
    <row r="62" spans="1:5" ht="12.75">
      <c r="A62" s="266" t="s">
        <v>108</v>
      </c>
      <c r="B62" s="154">
        <v>600</v>
      </c>
      <c r="C62" s="155"/>
      <c r="D62" s="155">
        <f t="shared" si="5"/>
        <v>0</v>
      </c>
      <c r="E62" s="155">
        <v>0</v>
      </c>
    </row>
    <row r="63" spans="1:5" ht="12.75">
      <c r="A63" s="266" t="s">
        <v>109</v>
      </c>
      <c r="B63" s="154">
        <v>700</v>
      </c>
      <c r="C63" s="155">
        <v>3424.92</v>
      </c>
      <c r="D63" s="155">
        <f t="shared" si="5"/>
        <v>0</v>
      </c>
      <c r="E63" s="155">
        <v>3424.92</v>
      </c>
    </row>
    <row r="64" spans="1:5" ht="12.75">
      <c r="A64" s="204" t="s">
        <v>225</v>
      </c>
      <c r="B64" s="167">
        <v>6500</v>
      </c>
      <c r="C64" s="186">
        <v>625468.53</v>
      </c>
      <c r="D64" s="146">
        <f>SUM(D57:D63)</f>
        <v>0</v>
      </c>
      <c r="E64" s="186">
        <f>SUM(E57:E63)</f>
        <v>625468.53</v>
      </c>
    </row>
    <row r="65" spans="1:5" ht="12.75">
      <c r="A65" s="204"/>
      <c r="B65" s="164"/>
      <c r="C65" s="207"/>
      <c r="D65" s="147"/>
      <c r="E65" s="207"/>
    </row>
    <row r="66" spans="1:5" ht="12.75">
      <c r="A66" s="185" t="s">
        <v>226</v>
      </c>
      <c r="B66" s="164"/>
      <c r="C66" s="155"/>
      <c r="D66" s="155"/>
      <c r="E66" s="155"/>
    </row>
    <row r="67" spans="1:5" ht="12.75">
      <c r="A67" s="266" t="s">
        <v>103</v>
      </c>
      <c r="B67" s="183">
        <v>100</v>
      </c>
      <c r="C67" s="155">
        <v>156786</v>
      </c>
      <c r="D67" s="155">
        <f aca="true" t="shared" si="6" ref="D67:D72">E67-C67</f>
        <v>0</v>
      </c>
      <c r="E67" s="155">
        <v>156786</v>
      </c>
    </row>
    <row r="68" spans="1:5" ht="12.75">
      <c r="A68" s="266" t="s">
        <v>129</v>
      </c>
      <c r="B68" s="154">
        <v>200</v>
      </c>
      <c r="C68" s="155">
        <v>115974.79</v>
      </c>
      <c r="D68" s="155">
        <f t="shared" si="6"/>
        <v>0</v>
      </c>
      <c r="E68" s="155">
        <v>115974.79</v>
      </c>
    </row>
    <row r="69" spans="1:5" ht="12.75">
      <c r="A69" s="266" t="s">
        <v>105</v>
      </c>
      <c r="B69" s="154">
        <v>300</v>
      </c>
      <c r="C69" s="155">
        <v>657912.85</v>
      </c>
      <c r="D69" s="155">
        <f t="shared" si="6"/>
        <v>0</v>
      </c>
      <c r="E69" s="155">
        <v>657912.85</v>
      </c>
    </row>
    <row r="70" spans="1:5" ht="12.75">
      <c r="A70" s="266" t="s">
        <v>130</v>
      </c>
      <c r="B70" s="154">
        <v>500</v>
      </c>
      <c r="C70" s="155">
        <v>1850</v>
      </c>
      <c r="D70" s="155">
        <f t="shared" si="6"/>
        <v>0</v>
      </c>
      <c r="E70" s="155">
        <v>1850</v>
      </c>
    </row>
    <row r="71" spans="1:5" ht="12.75">
      <c r="A71" s="266" t="s">
        <v>108</v>
      </c>
      <c r="B71" s="154">
        <v>600</v>
      </c>
      <c r="C71" s="155">
        <v>200</v>
      </c>
      <c r="D71" s="155">
        <f t="shared" si="6"/>
        <v>0</v>
      </c>
      <c r="E71" s="155">
        <v>200</v>
      </c>
    </row>
    <row r="72" spans="1:5" ht="12.75">
      <c r="A72" s="266" t="s">
        <v>109</v>
      </c>
      <c r="B72" s="154">
        <v>700</v>
      </c>
      <c r="C72" s="155">
        <v>1255500</v>
      </c>
      <c r="D72" s="155">
        <f t="shared" si="6"/>
        <v>0</v>
      </c>
      <c r="E72" s="155">
        <v>1255500</v>
      </c>
    </row>
    <row r="73" spans="1:5" ht="12.75">
      <c r="A73" s="188" t="s">
        <v>227</v>
      </c>
      <c r="B73" s="206">
        <v>7100</v>
      </c>
      <c r="C73" s="186">
        <v>2188223.64</v>
      </c>
      <c r="D73" s="146">
        <f>SUM(D67:D72)</f>
        <v>0</v>
      </c>
      <c r="E73" s="186">
        <f>SUM(E67:E72)</f>
        <v>2188223.6399999997</v>
      </c>
    </row>
    <row r="74" spans="1:5" ht="12.75">
      <c r="A74" s="204"/>
      <c r="B74" s="176"/>
      <c r="C74" s="207"/>
      <c r="D74" s="147"/>
      <c r="E74" s="207"/>
    </row>
    <row r="75" spans="1:5" ht="12.75">
      <c r="A75" s="185" t="s">
        <v>140</v>
      </c>
      <c r="B75" s="176"/>
      <c r="C75" s="155"/>
      <c r="D75" s="155"/>
      <c r="E75" s="155"/>
    </row>
    <row r="76" spans="1:5" ht="12.75">
      <c r="A76" s="266" t="s">
        <v>218</v>
      </c>
      <c r="B76" s="183">
        <v>100</v>
      </c>
      <c r="C76" s="155">
        <v>503128.86</v>
      </c>
      <c r="D76" s="155">
        <f aca="true" t="shared" si="7" ref="D76:D81">E76-C76</f>
        <v>-197815.05</v>
      </c>
      <c r="E76" s="155">
        <v>305313.81</v>
      </c>
    </row>
    <row r="77" spans="1:5" ht="12.75">
      <c r="A77" s="266" t="s">
        <v>219</v>
      </c>
      <c r="B77" s="154">
        <v>200</v>
      </c>
      <c r="C77" s="155">
        <v>106079.42</v>
      </c>
      <c r="D77" s="155">
        <f t="shared" si="7"/>
        <v>-30717.240000000005</v>
      </c>
      <c r="E77" s="155">
        <v>75362.18</v>
      </c>
    </row>
    <row r="78" spans="1:5" ht="12.75">
      <c r="A78" s="266" t="s">
        <v>220</v>
      </c>
      <c r="B78" s="154">
        <v>300</v>
      </c>
      <c r="C78" s="155">
        <v>86650</v>
      </c>
      <c r="D78" s="155">
        <f t="shared" si="7"/>
        <v>24.479999999995925</v>
      </c>
      <c r="E78" s="155">
        <v>86674.48</v>
      </c>
    </row>
    <row r="79" spans="1:5" ht="12.75">
      <c r="A79" s="266" t="s">
        <v>221</v>
      </c>
      <c r="B79" s="154">
        <v>500</v>
      </c>
      <c r="C79" s="155">
        <v>10600</v>
      </c>
      <c r="D79" s="155">
        <f t="shared" si="7"/>
        <v>-560</v>
      </c>
      <c r="E79" s="155">
        <v>10040</v>
      </c>
    </row>
    <row r="80" spans="1:5" ht="12.75">
      <c r="A80" s="266" t="s">
        <v>222</v>
      </c>
      <c r="B80" s="154">
        <v>600</v>
      </c>
      <c r="C80" s="155">
        <v>140357.97</v>
      </c>
      <c r="D80" s="155">
        <f t="shared" si="7"/>
        <v>-300</v>
      </c>
      <c r="E80" s="155">
        <v>140057.97</v>
      </c>
    </row>
    <row r="81" spans="1:5" ht="12.75">
      <c r="A81" s="266" t="s">
        <v>223</v>
      </c>
      <c r="B81" s="154">
        <v>700</v>
      </c>
      <c r="C81" s="155">
        <v>23000</v>
      </c>
      <c r="D81" s="155">
        <f t="shared" si="7"/>
        <v>0</v>
      </c>
      <c r="E81" s="155">
        <v>23000</v>
      </c>
    </row>
    <row r="82" spans="1:5" ht="12.75">
      <c r="A82" s="204" t="s">
        <v>142</v>
      </c>
      <c r="B82" s="167">
        <v>7200</v>
      </c>
      <c r="C82" s="186">
        <v>869816.25</v>
      </c>
      <c r="D82" s="168">
        <f>SUM(D76:D81)</f>
        <v>-229367.81</v>
      </c>
      <c r="E82" s="186">
        <f>SUM(E76:E81)</f>
        <v>640448.44</v>
      </c>
    </row>
    <row r="83" spans="1:5" ht="12.75">
      <c r="A83" s="204"/>
      <c r="B83" s="209"/>
      <c r="C83" s="155"/>
      <c r="D83" s="166"/>
      <c r="E83" s="155"/>
    </row>
    <row r="84" spans="1:5" ht="12.75">
      <c r="A84" s="185" t="s">
        <v>228</v>
      </c>
      <c r="B84" s="176"/>
      <c r="C84" s="155"/>
      <c r="D84" s="155"/>
      <c r="E84" s="155"/>
    </row>
    <row r="85" spans="1:5" ht="12.75">
      <c r="A85" s="266" t="s">
        <v>103</v>
      </c>
      <c r="B85" s="183">
        <v>100</v>
      </c>
      <c r="C85" s="155">
        <v>9043838.34</v>
      </c>
      <c r="D85" s="155">
        <f aca="true" t="shared" si="8" ref="D85:D90">E85-C85</f>
        <v>34.55000000074506</v>
      </c>
      <c r="E85" s="155">
        <v>9043872.89</v>
      </c>
    </row>
    <row r="86" spans="1:5" ht="12.75">
      <c r="A86" s="266" t="s">
        <v>129</v>
      </c>
      <c r="B86" s="154">
        <v>200</v>
      </c>
      <c r="C86" s="155">
        <v>2026229.5</v>
      </c>
      <c r="D86" s="155">
        <f t="shared" si="8"/>
        <v>62.52000000001863</v>
      </c>
      <c r="E86" s="155">
        <v>2026292.02</v>
      </c>
    </row>
    <row r="87" spans="1:5" ht="12.75">
      <c r="A87" s="266" t="s">
        <v>105</v>
      </c>
      <c r="B87" s="154">
        <v>300</v>
      </c>
      <c r="C87" s="155">
        <v>105212.32</v>
      </c>
      <c r="D87" s="155">
        <f t="shared" si="8"/>
        <v>2733.2399999999907</v>
      </c>
      <c r="E87" s="155">
        <v>107945.56</v>
      </c>
    </row>
    <row r="88" spans="1:5" ht="12.75">
      <c r="A88" s="266" t="s">
        <v>130</v>
      </c>
      <c r="B88" s="154">
        <v>500</v>
      </c>
      <c r="C88" s="155">
        <v>76879.93</v>
      </c>
      <c r="D88" s="155">
        <f t="shared" si="8"/>
        <v>-826.2099999999919</v>
      </c>
      <c r="E88" s="155">
        <v>76053.72</v>
      </c>
    </row>
    <row r="89" spans="1:5" ht="12.75">
      <c r="A89" s="266" t="s">
        <v>108</v>
      </c>
      <c r="B89" s="154">
        <v>600</v>
      </c>
      <c r="C89" s="155">
        <v>27493.88</v>
      </c>
      <c r="D89" s="155">
        <f t="shared" si="8"/>
        <v>3887.16</v>
      </c>
      <c r="E89" s="155">
        <v>31381.04</v>
      </c>
    </row>
    <row r="90" spans="1:5" ht="12.75">
      <c r="A90" s="266" t="s">
        <v>109</v>
      </c>
      <c r="B90" s="154">
        <v>700</v>
      </c>
      <c r="C90" s="155">
        <v>3242.8</v>
      </c>
      <c r="D90" s="155">
        <f t="shared" si="8"/>
        <v>0</v>
      </c>
      <c r="E90" s="155">
        <v>3242.8</v>
      </c>
    </row>
    <row r="91" spans="1:5" ht="12.75">
      <c r="A91" s="204" t="s">
        <v>229</v>
      </c>
      <c r="B91" s="167">
        <v>7300</v>
      </c>
      <c r="C91" s="186">
        <v>11282896.770000001</v>
      </c>
      <c r="D91" s="146">
        <f>SUM(D85:D90)</f>
        <v>5891.260000000762</v>
      </c>
      <c r="E91" s="186">
        <f>SUM(E85:E90)</f>
        <v>11288788.030000001</v>
      </c>
    </row>
    <row r="92" spans="1:5" ht="12.75">
      <c r="A92" s="267"/>
      <c r="B92" s="202"/>
      <c r="C92" s="155"/>
      <c r="D92" s="140"/>
      <c r="E92" s="155"/>
    </row>
    <row r="93" spans="1:5" ht="12.75">
      <c r="A93" s="185" t="s">
        <v>143</v>
      </c>
      <c r="B93" s="176"/>
      <c r="C93" s="155"/>
      <c r="D93" s="155"/>
      <c r="E93" s="155"/>
    </row>
    <row r="94" spans="1:5" ht="12.75">
      <c r="A94" s="266" t="s">
        <v>103</v>
      </c>
      <c r="B94" s="183">
        <v>100</v>
      </c>
      <c r="C94" s="155">
        <v>749243.52</v>
      </c>
      <c r="D94" s="155">
        <f aca="true" t="shared" si="9" ref="D94:D100">E94-C94</f>
        <v>0</v>
      </c>
      <c r="E94" s="155">
        <v>749243.52</v>
      </c>
    </row>
    <row r="95" spans="1:5" ht="12.75">
      <c r="A95" s="266" t="s">
        <v>129</v>
      </c>
      <c r="B95" s="154">
        <v>200</v>
      </c>
      <c r="C95" s="155">
        <v>165758.57</v>
      </c>
      <c r="D95" s="155">
        <f t="shared" si="9"/>
        <v>0</v>
      </c>
      <c r="E95" s="155">
        <v>165758.57</v>
      </c>
    </row>
    <row r="96" spans="1:5" ht="12.75">
      <c r="A96" s="266" t="s">
        <v>105</v>
      </c>
      <c r="B96" s="154">
        <v>300</v>
      </c>
      <c r="C96" s="155">
        <v>180826.99</v>
      </c>
      <c r="D96" s="155">
        <f t="shared" si="9"/>
        <v>-17505</v>
      </c>
      <c r="E96" s="155">
        <v>163321.99</v>
      </c>
    </row>
    <row r="97" spans="1:5" ht="12.75">
      <c r="A97" s="266" t="s">
        <v>106</v>
      </c>
      <c r="B97" s="154">
        <v>400</v>
      </c>
      <c r="C97" s="155">
        <v>5800</v>
      </c>
      <c r="D97" s="155">
        <f t="shared" si="9"/>
        <v>0</v>
      </c>
      <c r="E97" s="155">
        <v>5800</v>
      </c>
    </row>
    <row r="98" spans="1:5" ht="12.75">
      <c r="A98" s="266" t="s">
        <v>130</v>
      </c>
      <c r="B98" s="154">
        <v>500</v>
      </c>
      <c r="C98" s="155">
        <v>16000.05</v>
      </c>
      <c r="D98" s="155">
        <f t="shared" si="9"/>
        <v>-1619</v>
      </c>
      <c r="E98" s="155">
        <v>14381.05</v>
      </c>
    </row>
    <row r="99" spans="1:5" ht="12.75">
      <c r="A99" s="266" t="s">
        <v>108</v>
      </c>
      <c r="B99" s="154">
        <v>600</v>
      </c>
      <c r="C99" s="155">
        <v>5651970.93</v>
      </c>
      <c r="D99" s="155">
        <f t="shared" si="9"/>
        <v>12853.400000000373</v>
      </c>
      <c r="E99" s="155">
        <v>5664824.33</v>
      </c>
    </row>
    <row r="100" spans="1:5" ht="12.75">
      <c r="A100" s="266" t="s">
        <v>109</v>
      </c>
      <c r="B100" s="154">
        <v>700</v>
      </c>
      <c r="C100" s="155">
        <v>1050</v>
      </c>
      <c r="D100" s="155">
        <f t="shared" si="9"/>
        <v>0</v>
      </c>
      <c r="E100" s="155">
        <v>1050</v>
      </c>
    </row>
    <row r="101" spans="1:5" ht="12.75">
      <c r="A101" s="204" t="s">
        <v>144</v>
      </c>
      <c r="B101" s="167">
        <v>7400</v>
      </c>
      <c r="C101" s="186">
        <v>6770650.06</v>
      </c>
      <c r="D101" s="146">
        <f>SUM(D94:D100)</f>
        <v>-6270.5999999996275</v>
      </c>
      <c r="E101" s="186">
        <f>SUM(E94:E100)</f>
        <v>6764379.46</v>
      </c>
    </row>
    <row r="102" spans="1:5" ht="12.75">
      <c r="A102" s="267"/>
      <c r="B102" s="202"/>
      <c r="C102" s="155"/>
      <c r="D102" s="140"/>
      <c r="E102" s="155"/>
    </row>
    <row r="103" spans="1:5" ht="12.75">
      <c r="A103" s="185" t="s">
        <v>230</v>
      </c>
      <c r="B103" s="176"/>
      <c r="C103" s="155"/>
      <c r="D103" s="155"/>
      <c r="E103" s="155"/>
    </row>
    <row r="104" spans="1:5" ht="12.75">
      <c r="A104" s="266" t="s">
        <v>218</v>
      </c>
      <c r="B104" s="183">
        <v>100</v>
      </c>
      <c r="C104" s="155">
        <v>442636.09</v>
      </c>
      <c r="D104" s="155">
        <f aca="true" t="shared" si="10" ref="D104:D109">E104-C104</f>
        <v>0</v>
      </c>
      <c r="E104" s="155">
        <v>442636.09</v>
      </c>
    </row>
    <row r="105" spans="1:5" ht="12.75">
      <c r="A105" s="266" t="s">
        <v>219</v>
      </c>
      <c r="B105" s="154">
        <v>200</v>
      </c>
      <c r="C105" s="155">
        <v>98646.75</v>
      </c>
      <c r="D105" s="155">
        <f t="shared" si="10"/>
        <v>0</v>
      </c>
      <c r="E105" s="155">
        <v>98646.75</v>
      </c>
    </row>
    <row r="106" spans="1:5" ht="12.75">
      <c r="A106" s="266" t="s">
        <v>220</v>
      </c>
      <c r="B106" s="154">
        <v>300</v>
      </c>
      <c r="C106" s="155">
        <v>12158.44</v>
      </c>
      <c r="D106" s="155">
        <f t="shared" si="10"/>
        <v>0</v>
      </c>
      <c r="E106" s="155">
        <v>12158.44</v>
      </c>
    </row>
    <row r="107" spans="1:5" ht="12.75">
      <c r="A107" s="266" t="s">
        <v>221</v>
      </c>
      <c r="B107" s="154">
        <v>500</v>
      </c>
      <c r="C107" s="155">
        <v>7785.97</v>
      </c>
      <c r="D107" s="155">
        <f t="shared" si="10"/>
        <v>0</v>
      </c>
      <c r="E107" s="155">
        <v>7785.97</v>
      </c>
    </row>
    <row r="108" spans="1:5" ht="12.75">
      <c r="A108" s="266" t="s">
        <v>222</v>
      </c>
      <c r="B108" s="154">
        <v>600</v>
      </c>
      <c r="C108" s="155">
        <v>7366.08</v>
      </c>
      <c r="D108" s="155">
        <f t="shared" si="10"/>
        <v>0</v>
      </c>
      <c r="E108" s="155">
        <v>7366.08</v>
      </c>
    </row>
    <row r="109" spans="1:5" ht="12.75">
      <c r="A109" s="266" t="s">
        <v>223</v>
      </c>
      <c r="B109" s="154">
        <v>700</v>
      </c>
      <c r="C109" s="155">
        <v>563.92</v>
      </c>
      <c r="D109" s="155">
        <f t="shared" si="10"/>
        <v>0</v>
      </c>
      <c r="E109" s="155">
        <v>563.92</v>
      </c>
    </row>
    <row r="110" spans="1:5" ht="12.75">
      <c r="A110" s="204" t="s">
        <v>231</v>
      </c>
      <c r="B110" s="167">
        <v>7500</v>
      </c>
      <c r="C110" s="186">
        <v>569157.25</v>
      </c>
      <c r="D110" s="146">
        <f>SUM(D104:D109)</f>
        <v>0</v>
      </c>
      <c r="E110" s="186">
        <f>SUM(E104:E109)</f>
        <v>569157.25</v>
      </c>
    </row>
    <row r="111" spans="1:5" ht="12.75">
      <c r="A111" s="267"/>
      <c r="B111" s="202"/>
      <c r="C111" s="155"/>
      <c r="D111" s="140"/>
      <c r="E111" s="155"/>
    </row>
    <row r="112" spans="1:5" ht="12.75">
      <c r="A112" s="204" t="s">
        <v>87</v>
      </c>
      <c r="B112" s="176"/>
      <c r="C112" s="155"/>
      <c r="D112" s="155"/>
      <c r="E112" s="155"/>
    </row>
    <row r="113" spans="1:5" ht="12.75">
      <c r="A113" s="266" t="s">
        <v>218</v>
      </c>
      <c r="B113" s="183">
        <v>100</v>
      </c>
      <c r="C113" s="155">
        <v>38581.08</v>
      </c>
      <c r="D113" s="155">
        <f>E113-C113</f>
        <v>0</v>
      </c>
      <c r="E113" s="155">
        <v>38581.08</v>
      </c>
    </row>
    <row r="114" spans="1:5" ht="12.75">
      <c r="A114" s="266" t="s">
        <v>219</v>
      </c>
      <c r="B114" s="154">
        <v>200</v>
      </c>
      <c r="C114" s="155">
        <v>2692.84</v>
      </c>
      <c r="D114" s="155">
        <f>E114-C114</f>
        <v>0</v>
      </c>
      <c r="E114" s="155">
        <v>2692.84</v>
      </c>
    </row>
    <row r="115" spans="1:5" ht="12.75">
      <c r="A115" s="266" t="s">
        <v>221</v>
      </c>
      <c r="B115" s="154">
        <v>500</v>
      </c>
      <c r="C115" s="155"/>
      <c r="D115" s="155">
        <f>E115-C115</f>
        <v>0</v>
      </c>
      <c r="E115" s="155"/>
    </row>
    <row r="116" spans="1:5" ht="12.75">
      <c r="A116" s="266" t="s">
        <v>222</v>
      </c>
      <c r="B116" s="154">
        <v>600</v>
      </c>
      <c r="C116" s="155"/>
      <c r="D116" s="155"/>
      <c r="E116" s="155"/>
    </row>
    <row r="117" spans="1:5" ht="12.75">
      <c r="A117" s="204" t="s">
        <v>232</v>
      </c>
      <c r="B117" s="167">
        <v>7600</v>
      </c>
      <c r="C117" s="186">
        <v>41273.92</v>
      </c>
      <c r="D117" s="146">
        <f>SUM(D113:D114)</f>
        <v>0</v>
      </c>
      <c r="E117" s="186">
        <f>SUM(E113:E114)</f>
        <v>41273.92</v>
      </c>
    </row>
    <row r="118" spans="1:5" ht="12.75">
      <c r="A118" s="267"/>
      <c r="B118" s="202"/>
      <c r="C118" s="155"/>
      <c r="D118" s="140"/>
      <c r="E118" s="155"/>
    </row>
    <row r="119" spans="1:5" ht="12.75">
      <c r="A119" s="185" t="s">
        <v>233</v>
      </c>
      <c r="B119" s="176"/>
      <c r="C119" s="155"/>
      <c r="D119" s="155"/>
      <c r="E119" s="155"/>
    </row>
    <row r="120" spans="1:5" ht="12.75">
      <c r="A120" s="266" t="s">
        <v>218</v>
      </c>
      <c r="B120" s="183">
        <v>100</v>
      </c>
      <c r="C120" s="155">
        <v>1895313.24</v>
      </c>
      <c r="D120" s="155">
        <f aca="true" t="shared" si="11" ref="D120:D126">E120-C120</f>
        <v>-9795.949999999953</v>
      </c>
      <c r="E120" s="155">
        <v>1885517.29</v>
      </c>
    </row>
    <row r="121" spans="1:5" ht="12.75">
      <c r="A121" s="266" t="s">
        <v>219</v>
      </c>
      <c r="B121" s="154">
        <v>200</v>
      </c>
      <c r="C121" s="155">
        <v>450606.99</v>
      </c>
      <c r="D121" s="155">
        <f t="shared" si="11"/>
        <v>0</v>
      </c>
      <c r="E121" s="155">
        <v>450606.99</v>
      </c>
    </row>
    <row r="122" spans="1:5" ht="12.75">
      <c r="A122" s="266" t="s">
        <v>220</v>
      </c>
      <c r="B122" s="154">
        <v>300</v>
      </c>
      <c r="C122" s="155">
        <v>389155.61</v>
      </c>
      <c r="D122" s="155">
        <f t="shared" si="11"/>
        <v>-2212.0299999999697</v>
      </c>
      <c r="E122" s="155">
        <v>386943.58</v>
      </c>
    </row>
    <row r="123" spans="1:5" ht="12.75">
      <c r="A123" s="266" t="s">
        <v>106</v>
      </c>
      <c r="B123" s="154">
        <v>400</v>
      </c>
      <c r="C123" s="155">
        <v>20050</v>
      </c>
      <c r="D123" s="155">
        <f t="shared" si="11"/>
        <v>0</v>
      </c>
      <c r="E123" s="155">
        <v>20050</v>
      </c>
    </row>
    <row r="124" spans="1:5" ht="12.75">
      <c r="A124" s="266" t="s">
        <v>221</v>
      </c>
      <c r="B124" s="154">
        <v>500</v>
      </c>
      <c r="C124" s="155">
        <v>71642.88</v>
      </c>
      <c r="D124" s="155">
        <f t="shared" si="11"/>
        <v>3799.3699999999953</v>
      </c>
      <c r="E124" s="155">
        <v>75442.25</v>
      </c>
    </row>
    <row r="125" spans="1:5" ht="12.75">
      <c r="A125" s="266" t="s">
        <v>222</v>
      </c>
      <c r="B125" s="154">
        <v>600</v>
      </c>
      <c r="C125" s="155">
        <v>299283.63</v>
      </c>
      <c r="D125" s="155">
        <f t="shared" si="11"/>
        <v>2408.5999999999767</v>
      </c>
      <c r="E125" s="155">
        <v>301692.23</v>
      </c>
    </row>
    <row r="126" spans="1:5" ht="12.75">
      <c r="A126" s="266" t="s">
        <v>223</v>
      </c>
      <c r="B126" s="154">
        <v>700</v>
      </c>
      <c r="C126" s="155">
        <v>72604.13</v>
      </c>
      <c r="D126" s="155">
        <f t="shared" si="11"/>
        <v>7580.949999999997</v>
      </c>
      <c r="E126" s="155">
        <v>80185.08</v>
      </c>
    </row>
    <row r="127" spans="1:5" ht="12.75">
      <c r="A127" s="188" t="s">
        <v>234</v>
      </c>
      <c r="B127" s="206">
        <v>7700</v>
      </c>
      <c r="C127" s="186">
        <v>3198656.48</v>
      </c>
      <c r="D127" s="146">
        <f>SUM(D120:D126)</f>
        <v>1780.940000000046</v>
      </c>
      <c r="E127" s="186">
        <f>SUM(E120:E126)</f>
        <v>3200437.4200000004</v>
      </c>
    </row>
    <row r="128" spans="1:5" ht="12.75">
      <c r="A128" s="204"/>
      <c r="B128" s="176"/>
      <c r="C128" s="207"/>
      <c r="D128" s="147"/>
      <c r="E128" s="207"/>
    </row>
    <row r="129" spans="1:5" ht="12.75">
      <c r="A129" s="185" t="s">
        <v>145</v>
      </c>
      <c r="B129" s="176"/>
      <c r="C129" s="155"/>
      <c r="D129" s="155"/>
      <c r="E129" s="155"/>
    </row>
    <row r="130" spans="1:5" ht="12.75">
      <c r="A130" s="266" t="s">
        <v>103</v>
      </c>
      <c r="B130" s="183">
        <v>100</v>
      </c>
      <c r="C130" s="155">
        <v>7268265.19</v>
      </c>
      <c r="D130" s="155">
        <f aca="true" t="shared" si="12" ref="D130:D136">E130-C130</f>
        <v>187402.19999999925</v>
      </c>
      <c r="E130" s="155">
        <v>7455667.39</v>
      </c>
    </row>
    <row r="131" spans="1:5" ht="12.75">
      <c r="A131" s="266" t="s">
        <v>129</v>
      </c>
      <c r="B131" s="154">
        <v>200</v>
      </c>
      <c r="C131" s="155">
        <v>2329539.45</v>
      </c>
      <c r="D131" s="155">
        <f t="shared" si="12"/>
        <v>29195.369999999646</v>
      </c>
      <c r="E131" s="155">
        <v>2358734.82</v>
      </c>
    </row>
    <row r="132" spans="1:5" ht="12.75">
      <c r="A132" s="266" t="s">
        <v>105</v>
      </c>
      <c r="B132" s="154">
        <v>300</v>
      </c>
      <c r="C132" s="155">
        <v>329684.38</v>
      </c>
      <c r="D132" s="155">
        <f t="shared" si="12"/>
        <v>-3063.5800000000163</v>
      </c>
      <c r="E132" s="155">
        <v>326620.8</v>
      </c>
    </row>
    <row r="133" spans="1:5" ht="12.75">
      <c r="A133" s="266" t="s">
        <v>106</v>
      </c>
      <c r="B133" s="154">
        <v>400</v>
      </c>
      <c r="C133" s="155">
        <v>1170096.52</v>
      </c>
      <c r="D133" s="155">
        <f t="shared" si="12"/>
        <v>1518.1999999999534</v>
      </c>
      <c r="E133" s="155">
        <v>1171614.72</v>
      </c>
    </row>
    <row r="134" spans="1:5" ht="12.75">
      <c r="A134" s="266" t="s">
        <v>130</v>
      </c>
      <c r="B134" s="154">
        <v>500</v>
      </c>
      <c r="C134" s="155">
        <v>558272.01</v>
      </c>
      <c r="D134" s="155">
        <f t="shared" si="12"/>
        <v>10967.229999999981</v>
      </c>
      <c r="E134" s="155">
        <v>569239.24</v>
      </c>
    </row>
    <row r="135" spans="1:5" ht="12.75">
      <c r="A135" s="266" t="s">
        <v>108</v>
      </c>
      <c r="B135" s="154">
        <v>600</v>
      </c>
      <c r="C135" s="155">
        <v>45865.84</v>
      </c>
      <c r="D135" s="155">
        <f t="shared" si="12"/>
        <v>-7973</v>
      </c>
      <c r="E135" s="155">
        <v>37892.84</v>
      </c>
    </row>
    <row r="136" spans="1:5" ht="12.75">
      <c r="A136" s="266" t="s">
        <v>109</v>
      </c>
      <c r="B136" s="154">
        <v>700</v>
      </c>
      <c r="C136" s="155">
        <v>117558</v>
      </c>
      <c r="D136" s="155">
        <f t="shared" si="12"/>
        <v>0</v>
      </c>
      <c r="E136" s="155">
        <v>117558</v>
      </c>
    </row>
    <row r="137" spans="1:5" ht="12.75">
      <c r="A137" s="204" t="s">
        <v>146</v>
      </c>
      <c r="B137" s="167">
        <v>7800</v>
      </c>
      <c r="C137" s="186">
        <v>11819281.39</v>
      </c>
      <c r="D137" s="146">
        <f>SUM(D130:D136)</f>
        <v>218046.41999999882</v>
      </c>
      <c r="E137" s="186">
        <f>SUM(E130:E136)</f>
        <v>12037327.81</v>
      </c>
    </row>
    <row r="138" spans="1:5" ht="12.75">
      <c r="A138" s="267"/>
      <c r="B138" s="202"/>
      <c r="C138" s="155"/>
      <c r="D138" s="140"/>
      <c r="E138" s="155"/>
    </row>
    <row r="139" spans="1:5" ht="12.75">
      <c r="A139" s="185" t="s">
        <v>147</v>
      </c>
      <c r="B139" s="176"/>
      <c r="C139" s="207"/>
      <c r="D139" s="207"/>
      <c r="E139" s="207"/>
    </row>
    <row r="140" spans="1:5" ht="12.75">
      <c r="A140" s="266" t="s">
        <v>103</v>
      </c>
      <c r="B140" s="183">
        <v>100</v>
      </c>
      <c r="C140" s="155">
        <v>5127980.88</v>
      </c>
      <c r="D140" s="155">
        <f aca="true" t="shared" si="13" ref="D140:D146">E140-C140</f>
        <v>741.4400000004098</v>
      </c>
      <c r="E140" s="155">
        <v>5128722.32</v>
      </c>
    </row>
    <row r="141" spans="1:5" ht="12.75">
      <c r="A141" s="266" t="s">
        <v>129</v>
      </c>
      <c r="B141" s="154">
        <v>200</v>
      </c>
      <c r="C141" s="155">
        <v>1504701.77</v>
      </c>
      <c r="D141" s="155">
        <f t="shared" si="13"/>
        <v>124.44999999995343</v>
      </c>
      <c r="E141" s="155">
        <v>1504826.22</v>
      </c>
    </row>
    <row r="142" spans="1:5" ht="12.75">
      <c r="A142" s="266" t="s">
        <v>105</v>
      </c>
      <c r="B142" s="154">
        <v>300</v>
      </c>
      <c r="C142" s="155">
        <v>2937422.76</v>
      </c>
      <c r="D142" s="155">
        <f t="shared" si="13"/>
        <v>-8796.549999999814</v>
      </c>
      <c r="E142" s="155">
        <v>2928626.21</v>
      </c>
    </row>
    <row r="143" spans="1:5" ht="12.75">
      <c r="A143" s="266" t="s">
        <v>106</v>
      </c>
      <c r="B143" s="154">
        <v>400</v>
      </c>
      <c r="C143" s="155">
        <v>4518427.57</v>
      </c>
      <c r="D143" s="155">
        <f t="shared" si="13"/>
        <v>15914.519999999553</v>
      </c>
      <c r="E143" s="155">
        <v>4534342.09</v>
      </c>
    </row>
    <row r="144" spans="1:5" ht="12.75">
      <c r="A144" s="266" t="s">
        <v>130</v>
      </c>
      <c r="B144" s="154">
        <v>500</v>
      </c>
      <c r="C144" s="155">
        <v>427564.62</v>
      </c>
      <c r="D144" s="155">
        <f t="shared" si="13"/>
        <v>45537.79999999999</v>
      </c>
      <c r="E144" s="155">
        <v>473102.42</v>
      </c>
    </row>
    <row r="145" spans="1:5" ht="12.75">
      <c r="A145" s="266" t="s">
        <v>108</v>
      </c>
      <c r="B145" s="154">
        <v>600</v>
      </c>
      <c r="C145" s="155">
        <v>93047.55</v>
      </c>
      <c r="D145" s="155">
        <f t="shared" si="13"/>
        <v>-14315.229999999996</v>
      </c>
      <c r="E145" s="155">
        <v>78732.32</v>
      </c>
    </row>
    <row r="146" spans="1:5" ht="12.75">
      <c r="A146" s="266" t="s">
        <v>109</v>
      </c>
      <c r="B146" s="154">
        <v>700</v>
      </c>
      <c r="C146" s="155">
        <v>44685.2</v>
      </c>
      <c r="D146" s="155">
        <f t="shared" si="13"/>
        <v>-3980.0899999999965</v>
      </c>
      <c r="E146" s="155">
        <v>40705.11</v>
      </c>
    </row>
    <row r="147" spans="1:5" ht="12.75">
      <c r="A147" s="204" t="s">
        <v>148</v>
      </c>
      <c r="B147" s="167">
        <v>7900</v>
      </c>
      <c r="C147" s="186">
        <v>14653830.35</v>
      </c>
      <c r="D147" s="146">
        <f>SUM(D140:D146)</f>
        <v>35226.3400000001</v>
      </c>
      <c r="E147" s="186">
        <f>SUM(E140:E146)</f>
        <v>14689056.69</v>
      </c>
    </row>
    <row r="148" spans="1:5" ht="12.75">
      <c r="A148" s="204"/>
      <c r="B148" s="209"/>
      <c r="C148" s="155"/>
      <c r="D148" s="166"/>
      <c r="E148" s="155"/>
    </row>
    <row r="149" spans="1:5" ht="12.75">
      <c r="A149" s="185" t="s">
        <v>235</v>
      </c>
      <c r="B149" s="176"/>
      <c r="C149" s="155"/>
      <c r="D149" s="155"/>
      <c r="E149" s="155"/>
    </row>
    <row r="150" spans="1:5" ht="12.75">
      <c r="A150" s="266" t="s">
        <v>103</v>
      </c>
      <c r="B150" s="183">
        <v>100</v>
      </c>
      <c r="C150" s="155">
        <v>2451022.75</v>
      </c>
      <c r="D150" s="155">
        <f aca="true" t="shared" si="14" ref="D150:D156">E150-C150</f>
        <v>9550.310000000056</v>
      </c>
      <c r="E150" s="155">
        <v>2460573.06</v>
      </c>
    </row>
    <row r="151" spans="1:5" ht="12.75">
      <c r="A151" s="266" t="s">
        <v>129</v>
      </c>
      <c r="B151" s="154">
        <v>200</v>
      </c>
      <c r="C151" s="155">
        <v>611250.74</v>
      </c>
      <c r="D151" s="155">
        <f t="shared" si="14"/>
        <v>1573.890000000014</v>
      </c>
      <c r="E151" s="155">
        <v>612824.63</v>
      </c>
    </row>
    <row r="152" spans="1:5" ht="12.75">
      <c r="A152" s="266" t="s">
        <v>105</v>
      </c>
      <c r="B152" s="154">
        <v>300</v>
      </c>
      <c r="C152" s="155">
        <v>708198.81</v>
      </c>
      <c r="D152" s="155">
        <f t="shared" si="14"/>
        <v>19623.829999999958</v>
      </c>
      <c r="E152" s="155">
        <v>727822.64</v>
      </c>
    </row>
    <row r="153" spans="1:5" ht="12.75">
      <c r="A153" s="266" t="s">
        <v>106</v>
      </c>
      <c r="B153" s="154">
        <v>400</v>
      </c>
      <c r="C153" s="155">
        <v>92350</v>
      </c>
      <c r="D153" s="155">
        <f t="shared" si="14"/>
        <v>0</v>
      </c>
      <c r="E153" s="155">
        <v>92350</v>
      </c>
    </row>
    <row r="154" spans="1:5" ht="12.75">
      <c r="A154" s="266" t="s">
        <v>130</v>
      </c>
      <c r="B154" s="154">
        <v>500</v>
      </c>
      <c r="C154" s="155">
        <v>639474.59</v>
      </c>
      <c r="D154" s="155">
        <f t="shared" si="14"/>
        <v>25577.599999999977</v>
      </c>
      <c r="E154" s="155">
        <v>665052.19</v>
      </c>
    </row>
    <row r="155" spans="1:5" ht="12.75">
      <c r="A155" s="266" t="s">
        <v>108</v>
      </c>
      <c r="B155" s="154">
        <v>600</v>
      </c>
      <c r="C155" s="155">
        <v>177362.6</v>
      </c>
      <c r="D155" s="155">
        <f t="shared" si="14"/>
        <v>2863.1199999999953</v>
      </c>
      <c r="E155" s="155">
        <v>180225.72</v>
      </c>
    </row>
    <row r="156" spans="1:5" ht="12.75">
      <c r="A156" s="266" t="s">
        <v>109</v>
      </c>
      <c r="B156" s="154">
        <v>700</v>
      </c>
      <c r="C156" s="155">
        <v>30300.88</v>
      </c>
      <c r="D156" s="155">
        <f t="shared" si="14"/>
        <v>-1000</v>
      </c>
      <c r="E156" s="155">
        <v>29300.88</v>
      </c>
    </row>
    <row r="157" spans="1:5" ht="12.75">
      <c r="A157" s="204" t="s">
        <v>236</v>
      </c>
      <c r="B157" s="167">
        <v>8100</v>
      </c>
      <c r="C157" s="186">
        <v>4709960.37</v>
      </c>
      <c r="D157" s="146">
        <f>SUM(D150:D156)</f>
        <v>58188.75</v>
      </c>
      <c r="E157" s="186">
        <f>SUM(E150:E156)</f>
        <v>4768149.119999999</v>
      </c>
    </row>
    <row r="158" spans="1:5" ht="12.75">
      <c r="A158" s="267"/>
      <c r="B158" s="202"/>
      <c r="C158" s="155"/>
      <c r="D158" s="140"/>
      <c r="E158" s="155"/>
    </row>
    <row r="159" spans="1:5" ht="12.75">
      <c r="A159" s="185" t="s">
        <v>237</v>
      </c>
      <c r="B159" s="176"/>
      <c r="C159" s="155"/>
      <c r="D159" s="155"/>
      <c r="E159" s="155"/>
    </row>
    <row r="160" spans="1:5" ht="12.75">
      <c r="A160" s="266" t="s">
        <v>103</v>
      </c>
      <c r="B160" s="183">
        <v>100</v>
      </c>
      <c r="C160" s="155">
        <v>600171.97</v>
      </c>
      <c r="D160" s="155">
        <f aca="true" t="shared" si="15" ref="D160:D166">E160-C160</f>
        <v>0</v>
      </c>
      <c r="E160" s="155">
        <v>600171.97</v>
      </c>
    </row>
    <row r="161" spans="1:5" ht="12.75">
      <c r="A161" s="266" t="s">
        <v>129</v>
      </c>
      <c r="B161" s="154">
        <v>200</v>
      </c>
      <c r="C161" s="155">
        <v>142776.55</v>
      </c>
      <c r="D161" s="155">
        <f t="shared" si="15"/>
        <v>0</v>
      </c>
      <c r="E161" s="155">
        <v>142776.55</v>
      </c>
    </row>
    <row r="162" spans="1:5" ht="12.75">
      <c r="A162" s="266" t="s">
        <v>105</v>
      </c>
      <c r="B162" s="154">
        <v>300</v>
      </c>
      <c r="C162" s="155">
        <v>506711.09</v>
      </c>
      <c r="D162" s="155">
        <f t="shared" si="15"/>
        <v>-51438.890000000014</v>
      </c>
      <c r="E162" s="155">
        <v>455272.2</v>
      </c>
    </row>
    <row r="163" spans="1:5" ht="12.75">
      <c r="A163" s="266" t="s">
        <v>106</v>
      </c>
      <c r="B163" s="154">
        <v>400</v>
      </c>
      <c r="C163" s="155">
        <v>12000</v>
      </c>
      <c r="D163" s="155">
        <f t="shared" si="15"/>
        <v>0</v>
      </c>
      <c r="E163" s="155">
        <v>12000</v>
      </c>
    </row>
    <row r="164" spans="1:5" ht="12.75">
      <c r="A164" s="266" t="s">
        <v>130</v>
      </c>
      <c r="B164" s="154">
        <v>500</v>
      </c>
      <c r="C164" s="155">
        <v>65726.68</v>
      </c>
      <c r="D164" s="155">
        <f t="shared" si="15"/>
        <v>12812.460000000006</v>
      </c>
      <c r="E164" s="155">
        <v>78539.14</v>
      </c>
    </row>
    <row r="165" spans="1:5" ht="12.75">
      <c r="A165" s="266" t="s">
        <v>108</v>
      </c>
      <c r="B165" s="154">
        <v>600</v>
      </c>
      <c r="C165" s="155">
        <v>770861.29</v>
      </c>
      <c r="D165" s="155">
        <f t="shared" si="15"/>
        <v>14075.479999999981</v>
      </c>
      <c r="E165" s="155">
        <v>784936.77</v>
      </c>
    </row>
    <row r="166" spans="1:5" ht="12.75">
      <c r="A166" s="266" t="s">
        <v>109</v>
      </c>
      <c r="B166" s="154">
        <v>700</v>
      </c>
      <c r="C166" s="155">
        <v>16575.08</v>
      </c>
      <c r="D166" s="155">
        <f t="shared" si="15"/>
        <v>0</v>
      </c>
      <c r="E166" s="155">
        <v>16575.08</v>
      </c>
    </row>
    <row r="167" spans="1:5" ht="12.75">
      <c r="A167" s="204" t="s">
        <v>238</v>
      </c>
      <c r="B167" s="167">
        <v>8200</v>
      </c>
      <c r="C167" s="186">
        <v>2114822.66</v>
      </c>
      <c r="D167" s="146">
        <f>SUM(D160:D166)</f>
        <v>-24550.950000000026</v>
      </c>
      <c r="E167" s="186">
        <f>SUM(E160:E166)</f>
        <v>2090271.71</v>
      </c>
    </row>
    <row r="168" spans="1:5" ht="12.75">
      <c r="A168" s="267"/>
      <c r="B168" s="165"/>
      <c r="C168" s="155"/>
      <c r="D168" s="140"/>
      <c r="E168" s="155"/>
    </row>
    <row r="169" spans="1:5" ht="12.75">
      <c r="A169" s="185" t="s">
        <v>239</v>
      </c>
      <c r="B169" s="176"/>
      <c r="C169" s="155"/>
      <c r="D169" s="155"/>
      <c r="E169" s="155"/>
    </row>
    <row r="170" spans="1:5" ht="12.75">
      <c r="A170" s="266" t="s">
        <v>103</v>
      </c>
      <c r="B170" s="183">
        <v>100</v>
      </c>
      <c r="C170" s="155">
        <v>210587.7</v>
      </c>
      <c r="D170" s="155">
        <f aca="true" t="shared" si="16" ref="D170:D175">E170-C170</f>
        <v>0</v>
      </c>
      <c r="E170" s="155">
        <v>210587.7</v>
      </c>
    </row>
    <row r="171" spans="1:5" ht="12.75">
      <c r="A171" s="266" t="s">
        <v>129</v>
      </c>
      <c r="B171" s="154">
        <v>200</v>
      </c>
      <c r="C171" s="155">
        <v>59088.65</v>
      </c>
      <c r="D171" s="155">
        <f t="shared" si="16"/>
        <v>0</v>
      </c>
      <c r="E171" s="155">
        <v>59088.65</v>
      </c>
    </row>
    <row r="172" spans="1:5" ht="12.75">
      <c r="A172" s="266" t="s">
        <v>105</v>
      </c>
      <c r="B172" s="154">
        <v>300</v>
      </c>
      <c r="C172" s="155">
        <v>7828.9</v>
      </c>
      <c r="D172" s="155">
        <f t="shared" si="16"/>
        <v>0</v>
      </c>
      <c r="E172" s="155">
        <v>7828.9</v>
      </c>
    </row>
    <row r="173" spans="1:5" ht="12.75">
      <c r="A173" s="266" t="s">
        <v>130</v>
      </c>
      <c r="B173" s="154">
        <v>500</v>
      </c>
      <c r="C173" s="155">
        <v>81950.95</v>
      </c>
      <c r="D173" s="155">
        <f t="shared" si="16"/>
        <v>-3459.929999999993</v>
      </c>
      <c r="E173" s="155">
        <v>78491.02</v>
      </c>
    </row>
    <row r="174" spans="1:5" ht="12.75">
      <c r="A174" s="266" t="s">
        <v>108</v>
      </c>
      <c r="B174" s="154">
        <v>600</v>
      </c>
      <c r="C174" s="155">
        <v>11936.76</v>
      </c>
      <c r="D174" s="155">
        <f t="shared" si="16"/>
        <v>3459.9300000000003</v>
      </c>
      <c r="E174" s="155">
        <v>15396.69</v>
      </c>
    </row>
    <row r="175" spans="1:5" ht="12.75">
      <c r="A175" s="266" t="s">
        <v>109</v>
      </c>
      <c r="B175" s="154">
        <v>700</v>
      </c>
      <c r="C175" s="155">
        <v>38220</v>
      </c>
      <c r="D175" s="155">
        <f t="shared" si="16"/>
        <v>0</v>
      </c>
      <c r="E175" s="155">
        <v>38220</v>
      </c>
    </row>
    <row r="176" spans="1:5" ht="12.75">
      <c r="A176" s="204" t="s">
        <v>240</v>
      </c>
      <c r="B176" s="167">
        <v>9100</v>
      </c>
      <c r="C176" s="186">
        <v>409612.96</v>
      </c>
      <c r="D176" s="146">
        <f>SUM(D169:D175)</f>
        <v>7.275957614183426E-12</v>
      </c>
      <c r="E176" s="186">
        <f>SUM(E169:E175)</f>
        <v>409612.9600000001</v>
      </c>
    </row>
    <row r="177" spans="1:5" ht="12.75">
      <c r="A177" s="267"/>
      <c r="B177" s="154"/>
      <c r="C177" s="155"/>
      <c r="D177" s="140"/>
      <c r="E177" s="155"/>
    </row>
    <row r="178" spans="1:5" ht="12.75">
      <c r="A178" s="204" t="s">
        <v>41</v>
      </c>
      <c r="B178" s="154"/>
      <c r="C178" s="152">
        <v>218690250.48999998</v>
      </c>
      <c r="D178" s="152">
        <f>D16+D26+D35+D45+D54+D73+D82+D91+D101+D110+D127+D137+D147+D157+D176+D117+D167+D64</f>
        <v>69502.0199999934</v>
      </c>
      <c r="E178" s="152">
        <f>E16+E26+E35+E45+E54+E73+E82+E91+E101+E110+E127+E137+E147+E157+E176+E117+E167+E64</f>
        <v>218759752.50999996</v>
      </c>
    </row>
    <row r="179" spans="1:5" ht="12.75">
      <c r="A179" s="266"/>
      <c r="B179" s="202"/>
      <c r="C179" s="268"/>
      <c r="D179" s="166"/>
      <c r="E179" s="268"/>
    </row>
    <row r="180" spans="1:5" ht="12.75">
      <c r="A180" s="185" t="s">
        <v>241</v>
      </c>
      <c r="B180" s="165"/>
      <c r="C180" s="184"/>
      <c r="D180" s="184"/>
      <c r="E180" s="184"/>
    </row>
    <row r="181" spans="1:5" ht="12.75">
      <c r="A181" s="266" t="s">
        <v>242</v>
      </c>
      <c r="B181" s="183">
        <v>930</v>
      </c>
      <c r="C181" s="184">
        <v>0</v>
      </c>
      <c r="D181" s="184"/>
      <c r="E181" s="184">
        <f>C181</f>
        <v>0</v>
      </c>
    </row>
    <row r="182" spans="1:5" ht="12.75">
      <c r="A182" s="266" t="s">
        <v>243</v>
      </c>
      <c r="B182" s="183">
        <v>970</v>
      </c>
      <c r="C182" s="184"/>
      <c r="D182" s="184"/>
      <c r="E182" s="184"/>
    </row>
    <row r="183" spans="1:5" ht="12.75">
      <c r="A183" s="266" t="s">
        <v>244</v>
      </c>
      <c r="B183" s="154">
        <v>980</v>
      </c>
      <c r="C183" s="213"/>
      <c r="D183" s="184" t="s">
        <v>123</v>
      </c>
      <c r="E183" s="213"/>
    </row>
    <row r="184" spans="1:5" ht="12.75">
      <c r="A184" s="204" t="s">
        <v>26</v>
      </c>
      <c r="B184" s="167">
        <v>9700</v>
      </c>
      <c r="C184" s="152">
        <v>0</v>
      </c>
      <c r="D184" s="152">
        <f>SUM(D181:D183)</f>
        <v>0</v>
      </c>
      <c r="E184" s="152">
        <f>SUM(E181:E183)</f>
        <v>0</v>
      </c>
    </row>
    <row r="185" spans="1:5" ht="12.75">
      <c r="A185" s="266"/>
      <c r="B185" s="183"/>
      <c r="C185" s="269"/>
      <c r="D185" s="269"/>
      <c r="E185" s="269"/>
    </row>
    <row r="186" spans="1:5" ht="12.75">
      <c r="A186" s="185" t="s">
        <v>45</v>
      </c>
      <c r="B186" s="164">
        <v>2700</v>
      </c>
      <c r="C186" s="152">
        <v>10127612.279999997</v>
      </c>
      <c r="D186" s="152">
        <v>-61622.09</v>
      </c>
      <c r="E186" s="270">
        <f>SUM(C186:D186)</f>
        <v>10065990.189999998</v>
      </c>
    </row>
    <row r="187" spans="1:5" ht="15">
      <c r="A187" s="271"/>
      <c r="B187" s="272"/>
      <c r="C187" s="152"/>
      <c r="D187" s="269"/>
      <c r="E187" s="152"/>
    </row>
    <row r="188" spans="1:5" ht="14.25">
      <c r="A188" s="273" t="s">
        <v>163</v>
      </c>
      <c r="B188" s="165"/>
      <c r="C188" s="184"/>
      <c r="D188" s="184"/>
      <c r="E188" s="184"/>
    </row>
    <row r="189" spans="1:5" ht="14.25">
      <c r="A189" s="274" t="s">
        <v>245</v>
      </c>
      <c r="B189" s="183"/>
      <c r="C189" s="221">
        <v>228817862.76999998</v>
      </c>
      <c r="D189" s="221">
        <f>D178+D184+D186</f>
        <v>7879.929999993401</v>
      </c>
      <c r="E189" s="221">
        <f>E178+E184+E186</f>
        <v>228825742.69999996</v>
      </c>
    </row>
  </sheetData>
  <sheetProtection sheet="1" objects="1" scenarios="1"/>
  <mergeCells count="1">
    <mergeCell ref="C5:E5"/>
  </mergeCells>
  <printOptions/>
  <pageMargins left="0.75" right="0.75" top="1" bottom="1" header="0.5" footer="0.5"/>
  <pageSetup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9.140625" defaultRowHeight="12.75"/>
  <cols>
    <col min="1" max="1" width="53.140625" style="0" bestFit="1" customWidth="1"/>
    <col min="2" max="2" width="13.421875" style="0" bestFit="1" customWidth="1"/>
    <col min="3" max="5" width="17.57421875" style="0" bestFit="1" customWidth="1"/>
  </cols>
  <sheetData>
    <row r="1" spans="1:5" ht="18">
      <c r="A1" s="1" t="s">
        <v>0</v>
      </c>
      <c r="B1" s="2"/>
      <c r="C1" s="5"/>
      <c r="D1" s="3"/>
      <c r="E1" s="4"/>
    </row>
    <row r="2" spans="1:5" ht="18">
      <c r="A2" s="6" t="s">
        <v>1</v>
      </c>
      <c r="B2" s="7"/>
      <c r="C2" s="10"/>
      <c r="D2" s="8"/>
      <c r="E2" s="9"/>
    </row>
    <row r="3" spans="1:5" ht="18">
      <c r="A3" s="6" t="s">
        <v>2</v>
      </c>
      <c r="B3" s="7"/>
      <c r="C3" s="10"/>
      <c r="D3" s="8"/>
      <c r="E3" s="9"/>
    </row>
    <row r="4" spans="1:5" ht="18">
      <c r="A4" s="6"/>
      <c r="B4" s="11"/>
      <c r="C4" s="10"/>
      <c r="D4" s="8"/>
      <c r="E4" s="9"/>
    </row>
    <row r="5" spans="1:5" ht="15">
      <c r="A5" s="12" t="s">
        <v>3</v>
      </c>
      <c r="B5" s="13"/>
      <c r="C5" s="16"/>
      <c r="D5" s="14"/>
      <c r="E5" s="15"/>
    </row>
    <row r="6" spans="1:5" ht="12.75">
      <c r="A6" s="17"/>
      <c r="B6" s="18" t="s">
        <v>4</v>
      </c>
      <c r="C6" s="281" t="s">
        <v>5</v>
      </c>
      <c r="D6" s="276"/>
      <c r="E6" s="277"/>
    </row>
    <row r="7" spans="1:5" ht="12.75">
      <c r="A7" s="19"/>
      <c r="B7" s="20" t="s">
        <v>6</v>
      </c>
      <c r="C7" s="21" t="s">
        <v>7</v>
      </c>
      <c r="D7" s="21" t="s">
        <v>8</v>
      </c>
      <c r="E7" s="21" t="s">
        <v>9</v>
      </c>
    </row>
    <row r="8" spans="1:5" ht="15.75">
      <c r="A8" s="22" t="s">
        <v>10</v>
      </c>
      <c r="B8" s="23" t="s">
        <v>11</v>
      </c>
      <c r="C8" s="24" t="s">
        <v>9</v>
      </c>
      <c r="D8" s="25" t="s">
        <v>12</v>
      </c>
      <c r="E8" s="24" t="s">
        <v>12</v>
      </c>
    </row>
    <row r="9" spans="1:5" ht="12.75">
      <c r="A9" s="26" t="s">
        <v>13</v>
      </c>
      <c r="B9" s="27"/>
      <c r="C9" s="28"/>
      <c r="D9" s="29"/>
      <c r="E9" s="28"/>
    </row>
    <row r="10" spans="1:5" ht="12.75">
      <c r="A10" s="30" t="s">
        <v>14</v>
      </c>
      <c r="B10" s="31">
        <v>3321</v>
      </c>
      <c r="C10" s="28">
        <v>0</v>
      </c>
      <c r="D10" s="32">
        <f>E10-C10</f>
        <v>0</v>
      </c>
      <c r="E10" s="28">
        <v>0</v>
      </c>
    </row>
    <row r="11" spans="1:5" ht="12.75">
      <c r="A11" s="30" t="s">
        <v>15</v>
      </c>
      <c r="B11" s="31">
        <v>3322</v>
      </c>
      <c r="C11" s="28">
        <v>988267.21</v>
      </c>
      <c r="D11" s="32">
        <f>E11-C11</f>
        <v>0</v>
      </c>
      <c r="E11" s="28">
        <v>988267.21</v>
      </c>
    </row>
    <row r="12" spans="1:5" ht="12.75">
      <c r="A12" s="30" t="s">
        <v>16</v>
      </c>
      <c r="B12" s="31">
        <v>3325</v>
      </c>
      <c r="C12" s="28">
        <v>0</v>
      </c>
      <c r="D12" s="32">
        <f>E12-C12</f>
        <v>0</v>
      </c>
      <c r="E12" s="28">
        <v>0</v>
      </c>
    </row>
    <row r="13" spans="1:5" ht="12.75">
      <c r="A13" s="30" t="s">
        <v>17</v>
      </c>
      <c r="B13" s="31">
        <v>3326</v>
      </c>
      <c r="C13" s="28">
        <v>2500</v>
      </c>
      <c r="D13" s="32">
        <f>E13-C13</f>
        <v>0</v>
      </c>
      <c r="E13" s="28">
        <v>2500</v>
      </c>
    </row>
    <row r="14" spans="1:5" ht="12.75">
      <c r="A14" s="30" t="s">
        <v>18</v>
      </c>
      <c r="B14" s="31">
        <v>3341</v>
      </c>
      <c r="C14" s="28">
        <v>223250</v>
      </c>
      <c r="D14" s="32">
        <f>E14-C14</f>
        <v>0</v>
      </c>
      <c r="E14" s="28">
        <v>223250</v>
      </c>
    </row>
    <row r="15" spans="1:5" ht="12.75">
      <c r="A15" s="33" t="s">
        <v>19</v>
      </c>
      <c r="B15" s="23">
        <v>3300</v>
      </c>
      <c r="C15" s="34">
        <f>SUM(C10:C14)</f>
        <v>1214017.21</v>
      </c>
      <c r="D15" s="34">
        <f>SUM(D10:D14)</f>
        <v>0</v>
      </c>
      <c r="E15" s="34">
        <f>SUM(E10:E14)</f>
        <v>1214017.21</v>
      </c>
    </row>
    <row r="16" spans="1:5" ht="12.75">
      <c r="A16" s="35"/>
      <c r="B16" s="27"/>
      <c r="C16" s="28"/>
      <c r="D16" s="32"/>
      <c r="E16" s="28"/>
    </row>
    <row r="17" spans="1:5" ht="12.75">
      <c r="A17" s="35" t="s">
        <v>20</v>
      </c>
      <c r="B17" s="27"/>
      <c r="C17" s="28"/>
      <c r="D17" s="32"/>
      <c r="E17" s="28"/>
    </row>
    <row r="18" spans="1:5" ht="12.75">
      <c r="A18" s="30" t="s">
        <v>21</v>
      </c>
      <c r="B18" s="31">
        <v>3430</v>
      </c>
      <c r="C18" s="28">
        <v>10324.11</v>
      </c>
      <c r="D18" s="32">
        <f>E18-C18</f>
        <v>0</v>
      </c>
      <c r="E18" s="28">
        <v>10324.11</v>
      </c>
    </row>
    <row r="19" spans="1:5" ht="12.75">
      <c r="A19" s="33" t="s">
        <v>22</v>
      </c>
      <c r="B19" s="23">
        <v>3400</v>
      </c>
      <c r="C19" s="34">
        <f>SUM(C18:C18)</f>
        <v>10324.11</v>
      </c>
      <c r="D19" s="34">
        <f>SUM(D18:D18)</f>
        <v>0</v>
      </c>
      <c r="E19" s="34">
        <f>SUM(E18:E18)</f>
        <v>10324.11</v>
      </c>
    </row>
    <row r="20" spans="1:5" ht="12.75">
      <c r="A20" s="35"/>
      <c r="B20" s="23"/>
      <c r="C20" s="32"/>
      <c r="D20" s="32"/>
      <c r="E20" s="32"/>
    </row>
    <row r="21" spans="1:5" ht="12.75">
      <c r="A21" s="36" t="s">
        <v>23</v>
      </c>
      <c r="B21" s="37"/>
      <c r="C21" s="38">
        <f>C15+C19</f>
        <v>1224341.32</v>
      </c>
      <c r="D21" s="38">
        <f>D15+D19</f>
        <v>0</v>
      </c>
      <c r="E21" s="38">
        <f>E15+E19</f>
        <v>1224341.32</v>
      </c>
    </row>
    <row r="22" spans="1:5" ht="12.75">
      <c r="A22" s="36"/>
      <c r="B22" s="39"/>
      <c r="C22" s="28"/>
      <c r="D22" s="32"/>
      <c r="E22" s="28"/>
    </row>
    <row r="23" spans="1:5" ht="12.75">
      <c r="A23" s="40" t="s">
        <v>24</v>
      </c>
      <c r="B23" s="27"/>
      <c r="C23" s="28"/>
      <c r="D23" s="32"/>
      <c r="E23" s="28"/>
    </row>
    <row r="24" spans="1:5" ht="12.75">
      <c r="A24" s="17" t="s">
        <v>25</v>
      </c>
      <c r="B24" s="31">
        <v>3630</v>
      </c>
      <c r="C24" s="28">
        <v>4437585</v>
      </c>
      <c r="D24" s="32">
        <f>E24-C24</f>
        <v>0</v>
      </c>
      <c r="E24" s="28">
        <v>4437585</v>
      </c>
    </row>
    <row r="25" spans="1:5" ht="12.75">
      <c r="A25" s="40" t="s">
        <v>26</v>
      </c>
      <c r="B25" s="23">
        <v>3600</v>
      </c>
      <c r="C25" s="34">
        <f>SUM(C24:C24)</f>
        <v>4437585</v>
      </c>
      <c r="D25" s="34">
        <f>SUM(D24:D24)</f>
        <v>0</v>
      </c>
      <c r="E25" s="34">
        <f>SUM(E24:E24)</f>
        <v>4437585</v>
      </c>
    </row>
    <row r="26" spans="1:5" ht="12.75">
      <c r="A26" s="40"/>
      <c r="B26" s="27"/>
      <c r="C26" s="28"/>
      <c r="D26" s="32"/>
      <c r="E26" s="28"/>
    </row>
    <row r="27" spans="1:5" ht="12.75">
      <c r="A27" s="40" t="s">
        <v>27</v>
      </c>
      <c r="B27" s="27"/>
      <c r="C27" s="28"/>
      <c r="D27" s="32"/>
      <c r="E27" s="28"/>
    </row>
    <row r="28" spans="1:5" ht="12.75">
      <c r="A28" s="10" t="s">
        <v>28</v>
      </c>
      <c r="B28" s="31">
        <v>3710</v>
      </c>
      <c r="C28" s="28">
        <v>0</v>
      </c>
      <c r="D28" s="32">
        <f>E28-C28</f>
        <v>0</v>
      </c>
      <c r="E28" s="28">
        <v>0</v>
      </c>
    </row>
    <row r="29" spans="1:5" ht="12.75">
      <c r="A29" s="10" t="s">
        <v>29</v>
      </c>
      <c r="B29" s="31">
        <v>3750</v>
      </c>
      <c r="C29" s="28">
        <v>0</v>
      </c>
      <c r="D29" s="32">
        <f>E29-C29</f>
        <v>0</v>
      </c>
      <c r="E29" s="28">
        <v>0</v>
      </c>
    </row>
    <row r="30" spans="1:5" ht="12.75">
      <c r="A30" s="40" t="s">
        <v>30</v>
      </c>
      <c r="B30" s="23">
        <v>3700</v>
      </c>
      <c r="C30" s="34">
        <f>SUM(C28:C29)</f>
        <v>0</v>
      </c>
      <c r="D30" s="34">
        <f>SUM(D28:D29)</f>
        <v>0</v>
      </c>
      <c r="E30" s="34">
        <f>SUM(E28:E29)</f>
        <v>0</v>
      </c>
    </row>
    <row r="31" spans="1:5" ht="12.75">
      <c r="A31" s="40"/>
      <c r="B31" s="41"/>
      <c r="C31" s="42"/>
      <c r="D31" s="32"/>
      <c r="E31" s="42"/>
    </row>
    <row r="32" spans="1:5" ht="12.75">
      <c r="A32" s="40" t="s">
        <v>31</v>
      </c>
      <c r="B32" s="27"/>
      <c r="C32" s="32"/>
      <c r="D32" s="43"/>
      <c r="E32" s="32"/>
    </row>
    <row r="33" spans="1:5" ht="12.75">
      <c r="A33" s="40" t="s">
        <v>32</v>
      </c>
      <c r="B33" s="31"/>
      <c r="C33" s="44">
        <f>C21+C25</f>
        <v>5661926.32</v>
      </c>
      <c r="D33" s="44">
        <f>D21+D25</f>
        <v>0</v>
      </c>
      <c r="E33" s="44">
        <f>E21+E25</f>
        <v>5661926.32</v>
      </c>
    </row>
    <row r="34" spans="1:5" ht="12.75">
      <c r="A34" s="10"/>
      <c r="B34" s="41"/>
      <c r="C34" s="42"/>
      <c r="D34" s="32"/>
      <c r="E34" s="42"/>
    </row>
    <row r="35" spans="1:5" ht="12.75">
      <c r="A35" s="40" t="s">
        <v>33</v>
      </c>
      <c r="B35" s="23">
        <v>2800</v>
      </c>
      <c r="C35" s="45">
        <v>590588</v>
      </c>
      <c r="D35" s="46">
        <v>0</v>
      </c>
      <c r="E35" s="45">
        <f>C35+D35</f>
        <v>590588</v>
      </c>
    </row>
    <row r="36" spans="1:5" ht="12.75">
      <c r="A36" s="10"/>
      <c r="B36" s="31"/>
      <c r="C36" s="28"/>
      <c r="D36" s="32"/>
      <c r="E36" s="28"/>
    </row>
    <row r="37" spans="1:5" ht="15.75">
      <c r="A37" s="47" t="s">
        <v>34</v>
      </c>
      <c r="B37" s="48"/>
      <c r="C37" s="49"/>
      <c r="D37" s="49"/>
      <c r="E37" s="49"/>
    </row>
    <row r="38" spans="1:5" ht="14.25">
      <c r="A38" s="50" t="s">
        <v>35</v>
      </c>
      <c r="B38" s="31"/>
      <c r="C38" s="51">
        <f>C35+C33</f>
        <v>6252514.32</v>
      </c>
      <c r="D38" s="51">
        <f>D35+D33</f>
        <v>0</v>
      </c>
      <c r="E38" s="51">
        <f>E35+E33</f>
        <v>6252514.32</v>
      </c>
    </row>
    <row r="39" spans="1:5" ht="12.75">
      <c r="A39" s="10"/>
      <c r="B39" s="52"/>
      <c r="C39" s="42"/>
      <c r="D39" s="53"/>
      <c r="E39" s="42"/>
    </row>
    <row r="40" spans="1:5" ht="15.75">
      <c r="A40" s="54" t="s">
        <v>36</v>
      </c>
      <c r="B40" s="55"/>
      <c r="C40" s="56"/>
      <c r="D40" s="57"/>
      <c r="E40" s="56"/>
    </row>
    <row r="41" spans="1:5" ht="12.75">
      <c r="A41" s="58" t="s">
        <v>37</v>
      </c>
      <c r="B41" s="39"/>
      <c r="C41" s="28"/>
      <c r="D41" s="42"/>
      <c r="E41" s="28"/>
    </row>
    <row r="42" spans="1:5" ht="12.75">
      <c r="A42" s="17" t="s">
        <v>38</v>
      </c>
      <c r="B42" s="59">
        <v>710</v>
      </c>
      <c r="C42" s="28">
        <v>2190000</v>
      </c>
      <c r="D42" s="32">
        <f>E42-C42</f>
        <v>325000</v>
      </c>
      <c r="E42" s="28">
        <v>2515000</v>
      </c>
    </row>
    <row r="43" spans="1:5" ht="12.75">
      <c r="A43" s="17" t="s">
        <v>39</v>
      </c>
      <c r="B43" s="59">
        <v>720</v>
      </c>
      <c r="C43" s="28">
        <v>3435834</v>
      </c>
      <c r="D43" s="32">
        <f>E43-C43</f>
        <v>-495833.0299999998</v>
      </c>
      <c r="E43" s="28">
        <v>2940000.97</v>
      </c>
    </row>
    <row r="44" spans="1:5" ht="12.75">
      <c r="A44" s="17" t="s">
        <v>40</v>
      </c>
      <c r="B44" s="59">
        <v>730</v>
      </c>
      <c r="C44" s="28">
        <v>16600</v>
      </c>
      <c r="D44" s="32">
        <f>E44-C44</f>
        <v>0</v>
      </c>
      <c r="E44" s="28">
        <v>16600</v>
      </c>
    </row>
    <row r="45" spans="1:5" ht="12.75">
      <c r="A45" s="40" t="s">
        <v>41</v>
      </c>
      <c r="B45" s="23">
        <v>9200</v>
      </c>
      <c r="C45" s="34">
        <f>SUM(C42:C44)</f>
        <v>5642434</v>
      </c>
      <c r="D45" s="34">
        <f>SUM(D42:D44)</f>
        <v>-170833.0299999998</v>
      </c>
      <c r="E45" s="34">
        <f>SUM(E42:E44)</f>
        <v>5471600.970000001</v>
      </c>
    </row>
    <row r="46" spans="1:5" ht="12.75">
      <c r="A46" s="60" t="s">
        <v>42</v>
      </c>
      <c r="B46" s="39">
        <v>930</v>
      </c>
      <c r="C46" s="61"/>
      <c r="D46" s="61"/>
      <c r="E46" s="61"/>
    </row>
    <row r="47" spans="1:5" ht="12.75">
      <c r="A47" s="40" t="s">
        <v>43</v>
      </c>
      <c r="B47" s="27">
        <v>9700</v>
      </c>
      <c r="C47" s="62"/>
      <c r="D47" s="62"/>
      <c r="E47" s="62"/>
    </row>
    <row r="48" spans="1:5" ht="12.75">
      <c r="A48" s="40"/>
      <c r="B48" s="27"/>
      <c r="C48" s="62"/>
      <c r="D48" s="62"/>
      <c r="E48" s="62"/>
    </row>
    <row r="49" spans="1:5" ht="12.75">
      <c r="A49" s="40" t="s">
        <v>44</v>
      </c>
      <c r="B49" s="27"/>
      <c r="C49" s="62"/>
      <c r="D49" s="62"/>
      <c r="E49" s="62"/>
    </row>
    <row r="50" spans="1:5" ht="12.75">
      <c r="A50" s="10"/>
      <c r="B50" s="39"/>
      <c r="C50" s="28"/>
      <c r="D50" s="32"/>
      <c r="E50" s="28"/>
    </row>
    <row r="51" spans="1:5" ht="12.75">
      <c r="A51" s="35" t="s">
        <v>45</v>
      </c>
      <c r="B51" s="41">
        <v>2700</v>
      </c>
      <c r="C51" s="45">
        <v>610081</v>
      </c>
      <c r="D51" s="45">
        <v>170833.03</v>
      </c>
      <c r="E51" s="45">
        <v>780913.74</v>
      </c>
    </row>
    <row r="52" spans="1:5" ht="12.75">
      <c r="A52" s="64"/>
      <c r="B52" s="31"/>
      <c r="C52" s="65"/>
      <c r="D52" s="63"/>
      <c r="E52" s="65"/>
    </row>
    <row r="53" spans="1:5" ht="14.25">
      <c r="A53" s="66" t="s">
        <v>46</v>
      </c>
      <c r="B53" s="67"/>
      <c r="C53" s="68">
        <f>C45+C51</f>
        <v>6252515</v>
      </c>
      <c r="D53" s="68">
        <f>D45+D51</f>
        <v>0</v>
      </c>
      <c r="E53" s="68">
        <f>E45+E51</f>
        <v>6252514.710000001</v>
      </c>
    </row>
  </sheetData>
  <sheetProtection sheet="1" objects="1" scenarios="1"/>
  <mergeCells count="1">
    <mergeCell ref="C6:E6"/>
  </mergeCells>
  <printOptions/>
  <pageMargins left="0.75" right="0.75" top="1" bottom="1" header="0.5" footer="0.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/>
  <cols>
    <col min="1" max="1" width="55.140625" style="0" bestFit="1" customWidth="1"/>
    <col min="2" max="2" width="10.140625" style="0" bestFit="1" customWidth="1"/>
    <col min="3" max="3" width="19.421875" style="0" bestFit="1" customWidth="1"/>
    <col min="4" max="4" width="17.57421875" style="0" bestFit="1" customWidth="1"/>
    <col min="5" max="5" width="19.00390625" style="0" bestFit="1" customWidth="1"/>
  </cols>
  <sheetData>
    <row r="1" spans="1:5" ht="18">
      <c r="A1" s="1" t="s">
        <v>0</v>
      </c>
      <c r="B1" s="69"/>
      <c r="C1" s="72"/>
      <c r="D1" s="70"/>
      <c r="E1" s="71"/>
    </row>
    <row r="2" spans="1:5" ht="18">
      <c r="A2" s="6" t="s">
        <v>47</v>
      </c>
      <c r="B2" s="73"/>
      <c r="C2" s="76"/>
      <c r="D2" s="74"/>
      <c r="E2" s="75"/>
    </row>
    <row r="3" spans="1:5" ht="18">
      <c r="A3" s="6" t="s">
        <v>2</v>
      </c>
      <c r="B3" s="73"/>
      <c r="C3" s="76"/>
      <c r="D3" s="74"/>
      <c r="E3" s="75"/>
    </row>
    <row r="4" spans="1:5" ht="12.75">
      <c r="A4" s="77"/>
      <c r="B4" s="73"/>
      <c r="C4" s="76"/>
      <c r="D4" s="74"/>
      <c r="E4" s="75"/>
    </row>
    <row r="5" spans="1:5" ht="15.75">
      <c r="A5" s="12" t="s">
        <v>3</v>
      </c>
      <c r="B5" s="78"/>
      <c r="C5" s="81"/>
      <c r="D5" s="79"/>
      <c r="E5" s="80"/>
    </row>
    <row r="6" spans="1:5" ht="12.75">
      <c r="A6" s="69"/>
      <c r="B6" s="82"/>
      <c r="C6" s="282" t="s">
        <v>5</v>
      </c>
      <c r="D6" s="276"/>
      <c r="E6" s="277"/>
    </row>
    <row r="7" spans="1:5" ht="12.75">
      <c r="A7" s="10"/>
      <c r="B7" s="77" t="s">
        <v>6</v>
      </c>
      <c r="C7" s="83" t="s">
        <v>7</v>
      </c>
      <c r="D7" s="83" t="s">
        <v>8</v>
      </c>
      <c r="E7" s="83" t="s">
        <v>9</v>
      </c>
    </row>
    <row r="8" spans="1:5" ht="15.75">
      <c r="A8" s="84" t="s">
        <v>10</v>
      </c>
      <c r="B8" s="85" t="s">
        <v>11</v>
      </c>
      <c r="C8" s="86" t="s">
        <v>9</v>
      </c>
      <c r="D8" s="86" t="s">
        <v>12</v>
      </c>
      <c r="E8" s="86" t="s">
        <v>12</v>
      </c>
    </row>
    <row r="9" spans="1:5" ht="12.75">
      <c r="A9" s="35" t="s">
        <v>48</v>
      </c>
      <c r="B9" s="87"/>
      <c r="C9" s="61"/>
      <c r="D9" s="88"/>
      <c r="E9" s="61"/>
    </row>
    <row r="10" spans="1:5" ht="12.75">
      <c r="A10" s="60" t="s">
        <v>14</v>
      </c>
      <c r="B10" s="89">
        <v>3321</v>
      </c>
      <c r="C10" s="61">
        <v>307060.98</v>
      </c>
      <c r="D10" s="90">
        <f>E10-C10</f>
        <v>0</v>
      </c>
      <c r="E10" s="61">
        <v>307060.98</v>
      </c>
    </row>
    <row r="11" spans="1:5" ht="12.75">
      <c r="A11" s="60" t="s">
        <v>49</v>
      </c>
      <c r="B11" s="89">
        <v>3325</v>
      </c>
      <c r="C11" s="61">
        <v>12000</v>
      </c>
      <c r="D11" s="90"/>
      <c r="E11" s="61">
        <v>12000</v>
      </c>
    </row>
    <row r="12" spans="1:5" ht="12.75">
      <c r="A12" s="60" t="s">
        <v>50</v>
      </c>
      <c r="B12" s="91">
        <v>3390</v>
      </c>
      <c r="C12" s="61">
        <v>0</v>
      </c>
      <c r="D12" s="90">
        <f aca="true" t="shared" si="0" ref="D12:D19">E12-C12</f>
        <v>0</v>
      </c>
      <c r="E12" s="61">
        <v>0</v>
      </c>
    </row>
    <row r="13" spans="1:5" ht="12.75">
      <c r="A13" s="60" t="s">
        <v>51</v>
      </c>
      <c r="B13" s="91">
        <v>3391</v>
      </c>
      <c r="C13" s="61">
        <v>4095421</v>
      </c>
      <c r="D13" s="90">
        <f t="shared" si="0"/>
        <v>0</v>
      </c>
      <c r="E13" s="61">
        <v>4095421</v>
      </c>
    </row>
    <row r="14" spans="1:5" ht="12.75">
      <c r="A14" s="60" t="s">
        <v>52</v>
      </c>
      <c r="B14" s="91">
        <v>3392</v>
      </c>
      <c r="C14" s="61">
        <v>0</v>
      </c>
      <c r="D14" s="90">
        <f t="shared" si="0"/>
        <v>0</v>
      </c>
      <c r="E14" s="61">
        <v>0</v>
      </c>
    </row>
    <row r="15" spans="1:5" ht="12.75">
      <c r="A15" s="60" t="s">
        <v>53</v>
      </c>
      <c r="B15" s="91">
        <v>3393</v>
      </c>
      <c r="C15" s="61"/>
      <c r="D15" s="90">
        <f t="shared" si="0"/>
        <v>0</v>
      </c>
      <c r="E15" s="61"/>
    </row>
    <row r="16" spans="1:5" ht="12.75">
      <c r="A16" s="60" t="s">
        <v>54</v>
      </c>
      <c r="B16" s="91">
        <v>3394</v>
      </c>
      <c r="C16" s="61"/>
      <c r="D16" s="90">
        <f t="shared" si="0"/>
        <v>0</v>
      </c>
      <c r="E16" s="61"/>
    </row>
    <row r="17" spans="1:5" ht="12.75">
      <c r="A17" s="60" t="s">
        <v>55</v>
      </c>
      <c r="B17" s="91">
        <v>3396</v>
      </c>
      <c r="C17" s="61">
        <v>1792727</v>
      </c>
      <c r="D17" s="90">
        <f t="shared" si="0"/>
        <v>0</v>
      </c>
      <c r="E17" s="61">
        <v>1792727</v>
      </c>
    </row>
    <row r="18" spans="1:5" ht="12.75">
      <c r="A18" s="60" t="s">
        <v>56</v>
      </c>
      <c r="B18" s="92">
        <v>3398</v>
      </c>
      <c r="C18" s="61">
        <v>53000</v>
      </c>
      <c r="D18" s="90">
        <f t="shared" si="0"/>
        <v>0</v>
      </c>
      <c r="E18" s="61">
        <v>53000</v>
      </c>
    </row>
    <row r="19" spans="1:5" ht="12.75">
      <c r="A19" s="60" t="s">
        <v>57</v>
      </c>
      <c r="B19" s="92">
        <v>3399</v>
      </c>
      <c r="C19" s="61">
        <v>3184671</v>
      </c>
      <c r="D19" s="90">
        <f t="shared" si="0"/>
        <v>0</v>
      </c>
      <c r="E19" s="61">
        <v>3184671</v>
      </c>
    </row>
    <row r="20" spans="1:5" ht="12.75">
      <c r="A20" s="40" t="s">
        <v>19</v>
      </c>
      <c r="B20" s="93">
        <v>3300</v>
      </c>
      <c r="C20" s="34">
        <v>9444879.98</v>
      </c>
      <c r="D20" s="45">
        <f>SUM(D10:D19)</f>
        <v>0</v>
      </c>
      <c r="E20" s="34">
        <f>SUM(E9:E19)</f>
        <v>9444879.98</v>
      </c>
    </row>
    <row r="21" spans="1:5" ht="12.75">
      <c r="A21" s="40"/>
      <c r="B21" s="77"/>
      <c r="C21" s="61"/>
      <c r="D21" s="90"/>
      <c r="E21" s="61"/>
    </row>
    <row r="22" spans="1:5" ht="12.75">
      <c r="A22" s="40" t="s">
        <v>58</v>
      </c>
      <c r="B22" s="87"/>
      <c r="C22" s="61"/>
      <c r="D22" s="90"/>
      <c r="E22" s="61"/>
    </row>
    <row r="23" spans="1:5" ht="12.75">
      <c r="A23" s="60" t="s">
        <v>59</v>
      </c>
      <c r="B23" s="89">
        <v>3413</v>
      </c>
      <c r="C23" s="61">
        <v>14053761</v>
      </c>
      <c r="D23" s="90">
        <f>E23-C23</f>
        <v>0</v>
      </c>
      <c r="E23" s="61">
        <v>14053761</v>
      </c>
    </row>
    <row r="24" spans="1:5" ht="12.75">
      <c r="A24" s="60" t="s">
        <v>60</v>
      </c>
      <c r="B24" s="91">
        <v>3418</v>
      </c>
      <c r="C24" s="61">
        <v>1350000</v>
      </c>
      <c r="D24" s="90">
        <f>E24-C24</f>
        <v>0</v>
      </c>
      <c r="E24" s="61">
        <v>1350000</v>
      </c>
    </row>
    <row r="25" spans="1:5" ht="12.75">
      <c r="A25" s="60" t="s">
        <v>61</v>
      </c>
      <c r="B25" s="91">
        <v>3421</v>
      </c>
      <c r="C25" s="61">
        <v>55410.38</v>
      </c>
      <c r="D25" s="90">
        <f>E25-C25</f>
        <v>0</v>
      </c>
      <c r="E25" s="61">
        <v>55410.38</v>
      </c>
    </row>
    <row r="26" spans="1:5" ht="12.75">
      <c r="A26" s="60" t="s">
        <v>62</v>
      </c>
      <c r="B26" s="91">
        <v>3430</v>
      </c>
      <c r="C26" s="61">
        <v>676029.05</v>
      </c>
      <c r="D26" s="90">
        <f>E26-C26</f>
        <v>98679.10999999999</v>
      </c>
      <c r="E26" s="61">
        <v>774708.16</v>
      </c>
    </row>
    <row r="27" spans="1:5" ht="12.75">
      <c r="A27" s="60" t="s">
        <v>63</v>
      </c>
      <c r="B27" s="91">
        <v>3490</v>
      </c>
      <c r="C27" s="61">
        <v>11000000</v>
      </c>
      <c r="D27" s="90">
        <f>E27-C27</f>
        <v>0</v>
      </c>
      <c r="E27" s="61">
        <v>11000000</v>
      </c>
    </row>
    <row r="28" spans="1:5" ht="12.75">
      <c r="A28" s="40" t="s">
        <v>22</v>
      </c>
      <c r="B28" s="93">
        <v>3400</v>
      </c>
      <c r="C28" s="34">
        <v>27135200.43</v>
      </c>
      <c r="D28" s="45">
        <f>SUM(D23:D27)</f>
        <v>98679.10999999999</v>
      </c>
      <c r="E28" s="34">
        <f>SUM(E23:E27)</f>
        <v>27233879.54</v>
      </c>
    </row>
    <row r="29" spans="1:5" ht="12.75">
      <c r="A29" s="40"/>
      <c r="B29" s="77"/>
      <c r="C29" s="61"/>
      <c r="D29" s="90"/>
      <c r="E29" s="61"/>
    </row>
    <row r="30" spans="1:5" ht="12.75">
      <c r="A30" s="40" t="s">
        <v>24</v>
      </c>
      <c r="B30" s="77">
        <v>3620</v>
      </c>
      <c r="C30" s="61"/>
      <c r="D30" s="90"/>
      <c r="E30" s="61"/>
    </row>
    <row r="31" spans="1:5" ht="12.75">
      <c r="A31" s="40" t="s">
        <v>64</v>
      </c>
      <c r="B31" s="24">
        <v>3610</v>
      </c>
      <c r="C31" s="94"/>
      <c r="D31" s="95">
        <f>E31-C31</f>
        <v>0</v>
      </c>
      <c r="E31" s="94"/>
    </row>
    <row r="32" spans="1:5" ht="12.75">
      <c r="A32" s="40" t="s">
        <v>26</v>
      </c>
      <c r="B32" s="24">
        <v>3600</v>
      </c>
      <c r="C32" s="45">
        <v>0</v>
      </c>
      <c r="D32" s="45">
        <f>SUM(D31)</f>
        <v>0</v>
      </c>
      <c r="E32" s="45">
        <f>SUM(E31)</f>
        <v>0</v>
      </c>
    </row>
    <row r="33" spans="1:5" ht="12.75">
      <c r="A33" s="40"/>
      <c r="B33" s="24"/>
      <c r="C33" s="62"/>
      <c r="D33" s="96"/>
      <c r="E33" s="62"/>
    </row>
    <row r="34" spans="1:5" ht="12.75">
      <c r="A34" s="40" t="s">
        <v>65</v>
      </c>
      <c r="B34" s="24">
        <v>3711</v>
      </c>
      <c r="C34" s="62"/>
      <c r="D34" s="90">
        <f>E34-C34</f>
        <v>0</v>
      </c>
      <c r="E34" s="62"/>
    </row>
    <row r="35" spans="1:5" ht="12.75">
      <c r="A35" s="40" t="s">
        <v>66</v>
      </c>
      <c r="B35" s="24">
        <v>3750</v>
      </c>
      <c r="C35" s="62">
        <v>16000000</v>
      </c>
      <c r="D35" s="90">
        <f>E35-C35</f>
        <v>0</v>
      </c>
      <c r="E35" s="62">
        <v>16000000</v>
      </c>
    </row>
    <row r="36" spans="1:5" ht="12.75">
      <c r="A36" s="40" t="s">
        <v>67</v>
      </c>
      <c r="B36" s="24">
        <v>3700</v>
      </c>
      <c r="C36" s="62">
        <v>16000000</v>
      </c>
      <c r="D36" s="62">
        <f>SUM(D34:D35)</f>
        <v>0</v>
      </c>
      <c r="E36" s="62">
        <f>SUM(E35,E34)</f>
        <v>16000000</v>
      </c>
    </row>
    <row r="37" spans="1:5" ht="12.75">
      <c r="A37" s="40"/>
      <c r="B37" s="24"/>
      <c r="C37" s="62"/>
      <c r="D37" s="96"/>
      <c r="E37" s="62"/>
    </row>
    <row r="38" spans="1:5" ht="12.75">
      <c r="A38" s="40"/>
      <c r="B38" s="93"/>
      <c r="C38" s="61"/>
      <c r="D38" s="90"/>
      <c r="E38" s="61"/>
    </row>
    <row r="39" spans="1:5" ht="12.75">
      <c r="A39" s="97" t="s">
        <v>68</v>
      </c>
      <c r="B39" s="98"/>
      <c r="C39" s="45">
        <v>52580080.41</v>
      </c>
      <c r="D39" s="45">
        <f>D20+D28+D32+D36</f>
        <v>98679.10999999999</v>
      </c>
      <c r="E39" s="45">
        <f>E20+E28+E32+E36</f>
        <v>52678759.519999996</v>
      </c>
    </row>
    <row r="40" spans="1:5" ht="12.75">
      <c r="A40" s="60"/>
      <c r="B40" s="91"/>
      <c r="C40" s="61"/>
      <c r="D40" s="90"/>
      <c r="E40" s="61"/>
    </row>
    <row r="41" spans="1:5" ht="12.75">
      <c r="A41" s="40" t="s">
        <v>69</v>
      </c>
      <c r="B41" s="93">
        <v>2800</v>
      </c>
      <c r="C41" s="45">
        <v>21252272.76</v>
      </c>
      <c r="D41" s="99">
        <v>0</v>
      </c>
      <c r="E41" s="45">
        <f>C41+D41</f>
        <v>21252272.76</v>
      </c>
    </row>
    <row r="42" spans="1:5" ht="12.75">
      <c r="A42" s="100"/>
      <c r="B42" s="91"/>
      <c r="C42" s="61"/>
      <c r="D42" s="90"/>
      <c r="E42" s="61"/>
    </row>
    <row r="43" spans="1:5" ht="14.25">
      <c r="A43" s="101" t="s">
        <v>70</v>
      </c>
      <c r="B43" s="102"/>
      <c r="C43" s="88"/>
      <c r="D43" s="103"/>
      <c r="E43" s="88"/>
    </row>
    <row r="44" spans="1:5" ht="14.25">
      <c r="A44" s="50" t="s">
        <v>71</v>
      </c>
      <c r="B44" s="104"/>
      <c r="C44" s="51">
        <v>73832353.17</v>
      </c>
      <c r="D44" s="105">
        <f>D39</f>
        <v>98679.10999999999</v>
      </c>
      <c r="E44" s="51">
        <f>E39+E41</f>
        <v>73931032.28</v>
      </c>
    </row>
    <row r="45" spans="1:5" ht="15">
      <c r="A45" s="106"/>
      <c r="B45" s="107"/>
      <c r="C45" s="61"/>
      <c r="D45" s="108"/>
      <c r="E45" s="61"/>
    </row>
    <row r="46" spans="1:5" ht="15.75">
      <c r="A46" s="109" t="s">
        <v>36</v>
      </c>
      <c r="B46" s="104"/>
      <c r="C46" s="110"/>
      <c r="D46" s="111"/>
      <c r="E46" s="110"/>
    </row>
    <row r="47" spans="1:5" ht="12.75">
      <c r="A47" s="35" t="s">
        <v>72</v>
      </c>
      <c r="B47" s="87"/>
      <c r="C47" s="112"/>
      <c r="D47" s="113"/>
      <c r="E47" s="112"/>
    </row>
    <row r="48" spans="1:5" ht="12.75">
      <c r="A48" s="114" t="s">
        <v>73</v>
      </c>
      <c r="B48" s="115">
        <v>610</v>
      </c>
      <c r="C48" s="61">
        <v>105792.8</v>
      </c>
      <c r="D48" s="90">
        <f aca="true" t="shared" si="1" ref="D48:D57">E48-C48</f>
        <v>2.1600000000034925</v>
      </c>
      <c r="E48" s="61">
        <f>104864.8+930.16</f>
        <v>105794.96</v>
      </c>
    </row>
    <row r="49" spans="1:5" ht="12.75">
      <c r="A49" s="60" t="s">
        <v>74</v>
      </c>
      <c r="B49" s="116">
        <v>620</v>
      </c>
      <c r="C49" s="61">
        <v>63229.29</v>
      </c>
      <c r="D49" s="90">
        <f t="shared" si="1"/>
        <v>0</v>
      </c>
      <c r="E49" s="61">
        <f>63151.28+78.01</f>
        <v>63229.29</v>
      </c>
    </row>
    <row r="50" spans="1:5" ht="12.75">
      <c r="A50" s="60" t="s">
        <v>75</v>
      </c>
      <c r="B50" s="116">
        <v>630</v>
      </c>
      <c r="C50" s="61">
        <v>52201317.970000006</v>
      </c>
      <c r="D50" s="90">
        <f t="shared" si="1"/>
        <v>-34867.340000003576</v>
      </c>
      <c r="E50" s="61">
        <f>3738360.67+48428089.96</f>
        <v>52166450.63</v>
      </c>
    </row>
    <row r="51" spans="1:5" ht="12.75">
      <c r="A51" s="60" t="s">
        <v>76</v>
      </c>
      <c r="B51" s="116">
        <v>640</v>
      </c>
      <c r="C51" s="61">
        <v>5414844.3</v>
      </c>
      <c r="D51" s="90">
        <f t="shared" si="1"/>
        <v>150350.080000001</v>
      </c>
      <c r="E51" s="61">
        <f>1274204.85+4290989.53</f>
        <v>5565194.380000001</v>
      </c>
    </row>
    <row r="52" spans="1:5" ht="12.75">
      <c r="A52" s="60" t="s">
        <v>77</v>
      </c>
      <c r="B52" s="116">
        <v>650</v>
      </c>
      <c r="C52" s="61">
        <v>3331203</v>
      </c>
      <c r="D52" s="90">
        <f t="shared" si="1"/>
        <v>-17197.5</v>
      </c>
      <c r="E52" s="61">
        <f>1284745.5+2029260</f>
        <v>3314005.5</v>
      </c>
    </row>
    <row r="53" spans="1:5" ht="12.75">
      <c r="A53" s="60" t="s">
        <v>78</v>
      </c>
      <c r="B53" s="116">
        <v>660</v>
      </c>
      <c r="C53" s="61">
        <v>771580</v>
      </c>
      <c r="D53" s="90">
        <f t="shared" si="1"/>
        <v>0</v>
      </c>
      <c r="E53" s="61">
        <f>309600+461980</f>
        <v>771580</v>
      </c>
    </row>
    <row r="54" spans="1:5" ht="12.75">
      <c r="A54" s="60" t="s">
        <v>79</v>
      </c>
      <c r="B54" s="116">
        <v>670</v>
      </c>
      <c r="C54" s="61">
        <v>1553092.49</v>
      </c>
      <c r="D54" s="90">
        <f t="shared" si="1"/>
        <v>0</v>
      </c>
      <c r="E54" s="61">
        <f>342598.16+1210494.33</f>
        <v>1553092.49</v>
      </c>
    </row>
    <row r="55" spans="1:5" ht="12.75">
      <c r="A55" s="60" t="s">
        <v>80</v>
      </c>
      <c r="B55" s="116">
        <v>680</v>
      </c>
      <c r="C55" s="61">
        <v>4006337.91</v>
      </c>
      <c r="D55" s="90">
        <f t="shared" si="1"/>
        <v>-809.1900000004098</v>
      </c>
      <c r="E55" s="61">
        <f>1266891.53+2738637.19</f>
        <v>4005528.7199999997</v>
      </c>
    </row>
    <row r="56" spans="1:5" ht="12.75">
      <c r="A56" s="60" t="s">
        <v>81</v>
      </c>
      <c r="B56" s="116">
        <v>690</v>
      </c>
      <c r="C56" s="61">
        <v>120830.64</v>
      </c>
      <c r="D56" s="90">
        <f t="shared" si="1"/>
        <v>0</v>
      </c>
      <c r="E56" s="61">
        <f>47446.82+73383.82</f>
        <v>120830.64000000001</v>
      </c>
    </row>
    <row r="57" spans="1:5" ht="12.75">
      <c r="A57" s="60"/>
      <c r="B57" s="116">
        <v>730</v>
      </c>
      <c r="C57" s="61">
        <v>5000</v>
      </c>
      <c r="D57" s="90">
        <f t="shared" si="1"/>
        <v>0</v>
      </c>
      <c r="E57" s="61">
        <v>5000</v>
      </c>
    </row>
    <row r="58" spans="1:5" ht="12.75">
      <c r="A58" s="40" t="s">
        <v>41</v>
      </c>
      <c r="B58" s="117">
        <v>7400</v>
      </c>
      <c r="C58" s="34">
        <v>67573228.4</v>
      </c>
      <c r="D58" s="45">
        <f>SUM(D48:D57)</f>
        <v>97478.20999999702</v>
      </c>
      <c r="E58" s="34">
        <f>SUM(E47:E57)</f>
        <v>67670706.61000001</v>
      </c>
    </row>
    <row r="59" spans="1:5" ht="12.75">
      <c r="A59" s="60"/>
      <c r="B59" s="116"/>
      <c r="C59" s="61"/>
      <c r="D59" s="90"/>
      <c r="E59" s="61"/>
    </row>
    <row r="60" spans="1:5" ht="12.75">
      <c r="A60" s="40" t="s">
        <v>24</v>
      </c>
      <c r="B60" s="93">
        <v>9700</v>
      </c>
      <c r="C60" s="45">
        <v>6237881.79</v>
      </c>
      <c r="D60" s="99">
        <f>E60-C60</f>
        <v>1201.0599999995902</v>
      </c>
      <c r="E60" s="45">
        <f>72897.76+1734005.3+4432179.79</f>
        <v>6239082.85</v>
      </c>
    </row>
    <row r="61" spans="1:5" ht="12.75">
      <c r="A61" s="60"/>
      <c r="B61" s="91"/>
      <c r="C61" s="118"/>
      <c r="D61" s="90"/>
      <c r="E61" s="118"/>
    </row>
    <row r="62" spans="1:5" ht="12.75">
      <c r="A62" s="40" t="s">
        <v>82</v>
      </c>
      <c r="B62" s="91"/>
      <c r="C62" s="34">
        <v>73811110.19000001</v>
      </c>
      <c r="D62" s="45">
        <f>D58+D60</f>
        <v>98679.26999999661</v>
      </c>
      <c r="E62" s="34">
        <f>E58+E60</f>
        <v>73909789.46000001</v>
      </c>
    </row>
    <row r="63" spans="1:5" ht="12.75">
      <c r="A63" s="40"/>
      <c r="B63" s="91"/>
      <c r="C63" s="118"/>
      <c r="D63" s="90"/>
      <c r="E63" s="118"/>
    </row>
    <row r="64" spans="1:5" ht="12.75">
      <c r="A64" s="97" t="s">
        <v>83</v>
      </c>
      <c r="B64" s="119">
        <v>2700</v>
      </c>
      <c r="C64" s="34">
        <v>21242.96999999479</v>
      </c>
      <c r="D64" s="45">
        <f>SUM(D39-D62)</f>
        <v>-0.15999999662744813</v>
      </c>
      <c r="E64" s="34">
        <f>SUM(C64:D64)</f>
        <v>21242.809999998164</v>
      </c>
    </row>
    <row r="65" spans="1:5" ht="12.75">
      <c r="A65" s="97"/>
      <c r="B65" s="92"/>
      <c r="C65" s="120"/>
      <c r="D65" s="90"/>
      <c r="E65" s="120"/>
    </row>
    <row r="66" spans="1:5" ht="14.25">
      <c r="A66" s="101" t="s">
        <v>84</v>
      </c>
      <c r="B66" s="121"/>
      <c r="C66" s="88"/>
      <c r="D66" s="88"/>
      <c r="E66" s="88"/>
    </row>
    <row r="67" spans="1:5" ht="14.25">
      <c r="A67" s="50" t="s">
        <v>85</v>
      </c>
      <c r="B67" s="122"/>
      <c r="C67" s="51">
        <v>73832353.16000001</v>
      </c>
      <c r="D67" s="51">
        <f>D64+D62</f>
        <v>98679.10999999999</v>
      </c>
      <c r="E67" s="51">
        <f>E62+E64</f>
        <v>73931032.27000001</v>
      </c>
    </row>
  </sheetData>
  <sheetProtection sheet="1" objects="1" scenarios="1"/>
  <mergeCells count="1">
    <mergeCell ref="C6:E6"/>
  </mergeCells>
  <printOptions/>
  <pageMargins left="0.75" right="0.75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12.75"/>
  <cols>
    <col min="1" max="1" width="58.57421875" style="0" bestFit="1" customWidth="1"/>
    <col min="2" max="2" width="13.421875" style="0" bestFit="1" customWidth="1"/>
    <col min="3" max="3" width="18.421875" style="0" bestFit="1" customWidth="1"/>
    <col min="4" max="4" width="17.57421875" style="0" bestFit="1" customWidth="1"/>
    <col min="5" max="5" width="18.421875" style="0" bestFit="1" customWidth="1"/>
  </cols>
  <sheetData>
    <row r="1" spans="1:5" ht="18">
      <c r="A1" s="123" t="s">
        <v>0</v>
      </c>
      <c r="B1" s="124"/>
      <c r="C1" s="5"/>
      <c r="D1" s="3"/>
      <c r="E1" s="4"/>
    </row>
    <row r="2" spans="1:5" ht="18">
      <c r="A2" s="125" t="s">
        <v>86</v>
      </c>
      <c r="B2" s="126"/>
      <c r="C2" s="10"/>
      <c r="D2" s="8"/>
      <c r="E2" s="9"/>
    </row>
    <row r="3" spans="1:5" ht="18">
      <c r="A3" s="125" t="s">
        <v>87</v>
      </c>
      <c r="B3" s="126"/>
      <c r="C3" s="10"/>
      <c r="D3" s="8"/>
      <c r="E3" s="9"/>
    </row>
    <row r="4" spans="1:5" ht="18">
      <c r="A4" s="125" t="s">
        <v>2</v>
      </c>
      <c r="B4" s="126"/>
      <c r="C4" s="10"/>
      <c r="D4" s="8"/>
      <c r="E4" s="9"/>
    </row>
    <row r="5" spans="1:5" ht="18">
      <c r="A5" s="125"/>
      <c r="B5" s="126"/>
      <c r="C5" s="10"/>
      <c r="D5" s="8"/>
      <c r="E5" s="9"/>
    </row>
    <row r="6" spans="1:5" ht="15">
      <c r="A6" s="128" t="s">
        <v>3</v>
      </c>
      <c r="B6" s="129"/>
      <c r="C6" s="16"/>
      <c r="D6" s="14"/>
      <c r="E6" s="15"/>
    </row>
    <row r="7" spans="1:5" ht="12.75">
      <c r="A7" s="130"/>
      <c r="B7" s="131"/>
      <c r="C7" s="275" t="s">
        <v>5</v>
      </c>
      <c r="D7" s="276"/>
      <c r="E7" s="277"/>
    </row>
    <row r="8" spans="1:5" ht="15.75">
      <c r="A8" s="132"/>
      <c r="B8" s="131" t="s">
        <v>6</v>
      </c>
      <c r="C8" s="133" t="s">
        <v>88</v>
      </c>
      <c r="D8" s="134" t="s">
        <v>8</v>
      </c>
      <c r="E8" s="133" t="s">
        <v>9</v>
      </c>
    </row>
    <row r="9" spans="1:5" ht="15.75">
      <c r="A9" s="135" t="s">
        <v>10</v>
      </c>
      <c r="B9" s="136" t="s">
        <v>11</v>
      </c>
      <c r="C9" s="137" t="s">
        <v>9</v>
      </c>
      <c r="D9" s="138" t="s">
        <v>12</v>
      </c>
      <c r="E9" s="137" t="s">
        <v>12</v>
      </c>
    </row>
    <row r="10" spans="1:5" ht="12.75">
      <c r="A10" s="139" t="s">
        <v>89</v>
      </c>
      <c r="B10" s="130"/>
      <c r="C10" s="140"/>
      <c r="D10" s="141"/>
      <c r="E10" s="140"/>
    </row>
    <row r="11" spans="1:5" ht="12.75">
      <c r="A11" s="142" t="s">
        <v>90</v>
      </c>
      <c r="B11" s="143">
        <v>3261</v>
      </c>
      <c r="C11" s="140">
        <v>3033488</v>
      </c>
      <c r="D11" s="141">
        <f>E11-C11</f>
        <v>0</v>
      </c>
      <c r="E11" s="140">
        <v>3033488</v>
      </c>
    </row>
    <row r="12" spans="1:5" ht="12.75">
      <c r="A12" s="142" t="s">
        <v>91</v>
      </c>
      <c r="B12" s="143">
        <v>3262</v>
      </c>
      <c r="C12" s="140">
        <v>518772</v>
      </c>
      <c r="D12" s="141">
        <f>E12-C12</f>
        <v>0</v>
      </c>
      <c r="E12" s="140">
        <v>518772</v>
      </c>
    </row>
    <row r="13" spans="1:5" ht="12.75">
      <c r="A13" s="142" t="s">
        <v>92</v>
      </c>
      <c r="B13" s="143">
        <v>3265</v>
      </c>
      <c r="C13" s="140">
        <v>635622</v>
      </c>
      <c r="D13" s="141">
        <f>E13-C13</f>
        <v>0</v>
      </c>
      <c r="E13" s="140">
        <v>635622</v>
      </c>
    </row>
    <row r="14" spans="1:5" ht="12.75">
      <c r="A14" s="142" t="s">
        <v>93</v>
      </c>
      <c r="B14" s="144">
        <v>3266</v>
      </c>
      <c r="C14" s="140">
        <v>55348</v>
      </c>
      <c r="D14" s="141">
        <f>E14-C14</f>
        <v>0</v>
      </c>
      <c r="E14" s="140">
        <v>55348</v>
      </c>
    </row>
    <row r="15" spans="1:5" ht="12.75">
      <c r="A15" s="139" t="s">
        <v>94</v>
      </c>
      <c r="B15" s="145">
        <v>3200</v>
      </c>
      <c r="C15" s="146">
        <v>4243230</v>
      </c>
      <c r="D15" s="146">
        <f>SUM(D11:D14)</f>
        <v>0</v>
      </c>
      <c r="E15" s="146">
        <f>SUM(E11:E14)</f>
        <v>4243230</v>
      </c>
    </row>
    <row r="16" spans="1:5" ht="12.75">
      <c r="A16" s="139"/>
      <c r="B16" s="131"/>
      <c r="C16" s="147"/>
      <c r="D16" s="148"/>
      <c r="E16" s="147"/>
    </row>
    <row r="17" spans="1:5" ht="12.75">
      <c r="A17" s="139" t="s">
        <v>48</v>
      </c>
      <c r="B17" s="130"/>
      <c r="C17" s="140"/>
      <c r="D17" s="141"/>
      <c r="E17" s="140"/>
    </row>
    <row r="18" spans="1:5" ht="12.75">
      <c r="A18" s="142" t="s">
        <v>95</v>
      </c>
      <c r="B18" s="143">
        <v>3337</v>
      </c>
      <c r="C18" s="140">
        <v>40215</v>
      </c>
      <c r="D18" s="141">
        <f>E18-C18</f>
        <v>0</v>
      </c>
      <c r="E18" s="140">
        <v>40215</v>
      </c>
    </row>
    <row r="19" spans="1:5" ht="12.75">
      <c r="A19" s="142" t="s">
        <v>96</v>
      </c>
      <c r="B19" s="143">
        <v>3338</v>
      </c>
      <c r="C19" s="140">
        <v>53848</v>
      </c>
      <c r="D19" s="141">
        <f>E19-C19</f>
        <v>0</v>
      </c>
      <c r="E19" s="140">
        <v>53848</v>
      </c>
    </row>
    <row r="20" spans="1:5" ht="12.75">
      <c r="A20" s="139" t="s">
        <v>19</v>
      </c>
      <c r="B20" s="136">
        <v>3300</v>
      </c>
      <c r="C20" s="146">
        <v>94063</v>
      </c>
      <c r="D20" s="146">
        <f>SUM(D18:D19)</f>
        <v>0</v>
      </c>
      <c r="E20" s="146">
        <f>SUM(E18:E19)</f>
        <v>94063</v>
      </c>
    </row>
    <row r="21" spans="1:5" ht="12.75">
      <c r="A21" s="142"/>
      <c r="B21" s="130"/>
      <c r="C21" s="140"/>
      <c r="D21" s="141"/>
      <c r="E21" s="140"/>
    </row>
    <row r="22" spans="1:5" ht="12.75">
      <c r="A22" s="139" t="s">
        <v>58</v>
      </c>
      <c r="B22" s="130"/>
      <c r="C22" s="140"/>
      <c r="D22" s="141"/>
      <c r="E22" s="140"/>
    </row>
    <row r="23" spans="1:5" ht="12.75">
      <c r="A23" s="142" t="s">
        <v>62</v>
      </c>
      <c r="B23" s="143">
        <v>3430</v>
      </c>
      <c r="C23" s="140">
        <v>121635</v>
      </c>
      <c r="D23" s="141">
        <f>E23-C23</f>
        <v>0</v>
      </c>
      <c r="E23" s="140">
        <v>121635</v>
      </c>
    </row>
    <row r="24" spans="1:5" ht="12.75">
      <c r="A24" s="142" t="s">
        <v>97</v>
      </c>
      <c r="B24" s="143">
        <v>3450</v>
      </c>
      <c r="C24" s="140">
        <v>4623977</v>
      </c>
      <c r="D24" s="141">
        <f>E24-C24</f>
        <v>0</v>
      </c>
      <c r="E24" s="140">
        <f>3402824+795261+206242+194873.99+24776.01</f>
        <v>4623977</v>
      </c>
    </row>
    <row r="25" spans="1:5" ht="12.75">
      <c r="A25" s="142" t="s">
        <v>98</v>
      </c>
      <c r="B25" s="143">
        <v>3490</v>
      </c>
      <c r="C25" s="140">
        <v>0</v>
      </c>
      <c r="D25" s="141">
        <f>E25-C25</f>
        <v>0</v>
      </c>
      <c r="E25" s="140">
        <v>0</v>
      </c>
    </row>
    <row r="26" spans="1:5" ht="12.75">
      <c r="A26" s="139" t="s">
        <v>22</v>
      </c>
      <c r="B26" s="136">
        <v>3400</v>
      </c>
      <c r="C26" s="149">
        <v>4745612</v>
      </c>
      <c r="D26" s="149">
        <f>SUM(D23:D24)</f>
        <v>0</v>
      </c>
      <c r="E26" s="149">
        <f>SUM(E23:E24)</f>
        <v>4745612</v>
      </c>
    </row>
    <row r="27" spans="1:5" ht="12.75">
      <c r="A27" s="139"/>
      <c r="B27" s="136"/>
      <c r="C27" s="150"/>
      <c r="D27" s="141"/>
      <c r="E27" s="150"/>
    </row>
    <row r="28" spans="1:5" ht="12.75">
      <c r="A28" s="139" t="s">
        <v>23</v>
      </c>
      <c r="B28" s="151"/>
      <c r="C28" s="152">
        <v>9082905</v>
      </c>
      <c r="D28" s="152">
        <f>D15+D20+D26</f>
        <v>0</v>
      </c>
      <c r="E28" s="152">
        <f>E15+E20+E26</f>
        <v>9082905</v>
      </c>
    </row>
    <row r="29" spans="1:5" ht="12.75">
      <c r="A29" s="153"/>
      <c r="B29" s="154"/>
      <c r="C29" s="155"/>
      <c r="D29" s="141"/>
      <c r="E29" s="155"/>
    </row>
    <row r="30" spans="1:5" ht="12.75">
      <c r="A30" s="139" t="s">
        <v>99</v>
      </c>
      <c r="B30" s="136">
        <v>2800</v>
      </c>
      <c r="C30" s="146">
        <v>4205015.92</v>
      </c>
      <c r="D30" s="156">
        <v>0</v>
      </c>
      <c r="E30" s="146">
        <f>C30+D30</f>
        <v>4205015.92</v>
      </c>
    </row>
    <row r="31" spans="1:5" ht="12.75">
      <c r="A31" s="139"/>
      <c r="B31" s="145"/>
      <c r="C31" s="157"/>
      <c r="D31" s="156"/>
      <c r="E31" s="157"/>
    </row>
    <row r="32" spans="1:5" ht="14.25">
      <c r="A32" s="158" t="s">
        <v>100</v>
      </c>
      <c r="B32" s="159"/>
      <c r="C32" s="160">
        <v>13287920.92</v>
      </c>
      <c r="D32" s="160">
        <f>D28+D30</f>
        <v>0</v>
      </c>
      <c r="E32" s="160">
        <f>E28+E30</f>
        <v>13287920.92</v>
      </c>
    </row>
    <row r="33" spans="1:5" ht="12.75">
      <c r="A33" s="127"/>
      <c r="B33" s="131"/>
      <c r="C33" s="133"/>
      <c r="D33" s="133"/>
      <c r="E33" s="133"/>
    </row>
    <row r="34" spans="1:5" ht="15.75">
      <c r="A34" s="135" t="s">
        <v>101</v>
      </c>
      <c r="B34" s="136"/>
      <c r="C34" s="137"/>
      <c r="D34" s="137"/>
      <c r="E34" s="137"/>
    </row>
    <row r="35" spans="1:5" ht="12.75">
      <c r="A35" s="139" t="s">
        <v>102</v>
      </c>
      <c r="B35" s="161"/>
      <c r="C35" s="140"/>
      <c r="D35" s="140"/>
      <c r="E35" s="140"/>
    </row>
    <row r="36" spans="1:5" ht="12.75">
      <c r="A36" s="142" t="s">
        <v>103</v>
      </c>
      <c r="B36" s="162">
        <v>100</v>
      </c>
      <c r="C36" s="140">
        <v>3181523.58</v>
      </c>
      <c r="D36" s="140">
        <f aca="true" t="shared" si="0" ref="D36:D42">E36-C36</f>
        <v>0</v>
      </c>
      <c r="E36" s="140">
        <v>3181523.58</v>
      </c>
    </row>
    <row r="37" spans="1:5" ht="12.75">
      <c r="A37" s="142" t="s">
        <v>104</v>
      </c>
      <c r="B37" s="143">
        <v>200</v>
      </c>
      <c r="C37" s="140">
        <v>1124259.3</v>
      </c>
      <c r="D37" s="140">
        <f t="shared" si="0"/>
        <v>-5200</v>
      </c>
      <c r="E37" s="140">
        <v>1119059.3</v>
      </c>
    </row>
    <row r="38" spans="1:5" ht="12.75">
      <c r="A38" s="142" t="s">
        <v>105</v>
      </c>
      <c r="B38" s="143">
        <v>300</v>
      </c>
      <c r="C38" s="140">
        <v>224388</v>
      </c>
      <c r="D38" s="140">
        <f t="shared" si="0"/>
        <v>0</v>
      </c>
      <c r="E38" s="140">
        <v>224388</v>
      </c>
    </row>
    <row r="39" spans="1:5" ht="12.75">
      <c r="A39" s="142" t="s">
        <v>106</v>
      </c>
      <c r="B39" s="143">
        <v>400</v>
      </c>
      <c r="C39" s="140">
        <v>4100</v>
      </c>
      <c r="D39" s="140">
        <f t="shared" si="0"/>
        <v>0</v>
      </c>
      <c r="E39" s="140">
        <v>4100</v>
      </c>
    </row>
    <row r="40" spans="1:5" ht="12.75">
      <c r="A40" s="142" t="s">
        <v>107</v>
      </c>
      <c r="B40" s="143">
        <v>500</v>
      </c>
      <c r="C40" s="140">
        <v>5638106.49</v>
      </c>
      <c r="D40" s="140">
        <f t="shared" si="0"/>
        <v>-15300</v>
      </c>
      <c r="E40" s="140">
        <v>5622806.49</v>
      </c>
    </row>
    <row r="41" spans="1:5" ht="12.75">
      <c r="A41" s="142" t="s">
        <v>108</v>
      </c>
      <c r="B41" s="143">
        <v>600</v>
      </c>
      <c r="C41" s="140">
        <v>1294379.79</v>
      </c>
      <c r="D41" s="140">
        <f t="shared" si="0"/>
        <v>20500</v>
      </c>
      <c r="E41" s="140">
        <v>1314879.79</v>
      </c>
    </row>
    <row r="42" spans="1:5" ht="12.75">
      <c r="A42" s="142" t="s">
        <v>109</v>
      </c>
      <c r="B42" s="143">
        <v>700</v>
      </c>
      <c r="C42" s="140">
        <v>198315</v>
      </c>
      <c r="D42" s="140">
        <f t="shared" si="0"/>
        <v>0</v>
      </c>
      <c r="E42" s="140">
        <v>198315</v>
      </c>
    </row>
    <row r="43" spans="1:5" ht="12.75">
      <c r="A43" s="163" t="s">
        <v>110</v>
      </c>
      <c r="B43" s="164">
        <v>7600</v>
      </c>
      <c r="C43" s="152">
        <v>11665072.16</v>
      </c>
      <c r="D43" s="152">
        <f>SUM(D36:D42)</f>
        <v>0</v>
      </c>
      <c r="E43" s="152">
        <f>SUM(E36:E42)</f>
        <v>11665072.16</v>
      </c>
    </row>
    <row r="44" spans="1:5" ht="12.75">
      <c r="A44" s="142"/>
      <c r="B44" s="165"/>
      <c r="C44" s="166"/>
      <c r="D44" s="166"/>
      <c r="E44" s="166"/>
    </row>
    <row r="45" spans="1:5" ht="12.75">
      <c r="A45" s="139" t="s">
        <v>111</v>
      </c>
      <c r="B45" s="167">
        <v>2700</v>
      </c>
      <c r="C45" s="168">
        <v>1622848.76</v>
      </c>
      <c r="D45" s="168">
        <f>D32-D43</f>
        <v>0</v>
      </c>
      <c r="E45" s="168">
        <f>SUM(C45+D45)</f>
        <v>1622848.76</v>
      </c>
    </row>
    <row r="46" spans="1:5" ht="12.75">
      <c r="A46" s="142"/>
      <c r="B46" s="165"/>
      <c r="C46" s="140"/>
      <c r="D46" s="140"/>
      <c r="E46" s="140"/>
    </row>
    <row r="47" spans="1:5" ht="14.25">
      <c r="A47" s="158" t="s">
        <v>46</v>
      </c>
      <c r="B47" s="151"/>
      <c r="C47" s="169">
        <v>13287920.92</v>
      </c>
      <c r="D47" s="169">
        <f>D43+D45</f>
        <v>0</v>
      </c>
      <c r="E47" s="169">
        <f>E43+E45</f>
        <v>13287920.92</v>
      </c>
    </row>
  </sheetData>
  <sheetProtection sheet="1" objects="1" scenarios="1"/>
  <mergeCells count="1">
    <mergeCell ref="C7:E7"/>
  </mergeCells>
  <printOptions/>
  <pageMargins left="0.75" right="0.75" top="1" bottom="1" header="0.5" footer="0.5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1">
      <selection activeCell="A1" sqref="A1"/>
    </sheetView>
  </sheetViews>
  <sheetFormatPr defaultColWidth="9.140625" defaultRowHeight="12.75"/>
  <cols>
    <col min="1" max="1" width="58.57421875" style="0" bestFit="1" customWidth="1"/>
    <col min="2" max="2" width="9.28125" style="0" bestFit="1" customWidth="1"/>
    <col min="3" max="3" width="19.00390625" style="0" bestFit="1" customWidth="1"/>
    <col min="4" max="4" width="17.57421875" style="0" bestFit="1" customWidth="1"/>
    <col min="5" max="5" width="19.00390625" style="0" bestFit="1" customWidth="1"/>
  </cols>
  <sheetData>
    <row r="1" spans="1:5" ht="18">
      <c r="A1" s="170" t="s">
        <v>0</v>
      </c>
      <c r="B1" s="171"/>
      <c r="C1" s="5"/>
      <c r="D1" s="3"/>
      <c r="E1" s="4"/>
    </row>
    <row r="2" spans="1:5" ht="18">
      <c r="A2" s="172" t="s">
        <v>112</v>
      </c>
      <c r="B2" s="173"/>
      <c r="C2" s="10"/>
      <c r="D2" s="8"/>
      <c r="E2" s="9"/>
    </row>
    <row r="3" spans="1:5" ht="18">
      <c r="A3" s="172" t="s">
        <v>2</v>
      </c>
      <c r="B3" s="173"/>
      <c r="C3" s="10"/>
      <c r="D3" s="8"/>
      <c r="E3" s="9"/>
    </row>
    <row r="4" spans="1:5" ht="12.75">
      <c r="A4" s="165"/>
      <c r="B4" s="173"/>
      <c r="C4" s="10"/>
      <c r="D4" s="8"/>
      <c r="E4" s="9"/>
    </row>
    <row r="5" spans="1:5" ht="15">
      <c r="A5" s="174" t="s">
        <v>3</v>
      </c>
      <c r="B5" s="175"/>
      <c r="C5" s="16"/>
      <c r="D5" s="14"/>
      <c r="E5" s="15"/>
    </row>
    <row r="6" spans="1:5" ht="12.75">
      <c r="A6" s="165"/>
      <c r="B6" s="176"/>
      <c r="C6" s="275" t="s">
        <v>5</v>
      </c>
      <c r="D6" s="276"/>
      <c r="E6" s="277"/>
    </row>
    <row r="7" spans="1:5" ht="12.75">
      <c r="A7" s="10"/>
      <c r="B7" s="176" t="s">
        <v>6</v>
      </c>
      <c r="C7" s="133" t="s">
        <v>7</v>
      </c>
      <c r="D7" s="133" t="s">
        <v>8</v>
      </c>
      <c r="E7" s="133" t="s">
        <v>9</v>
      </c>
    </row>
    <row r="8" spans="1:5" ht="15.75">
      <c r="A8" s="177"/>
      <c r="B8" s="164" t="s">
        <v>11</v>
      </c>
      <c r="C8" s="137" t="s">
        <v>9</v>
      </c>
      <c r="D8" s="137" t="s">
        <v>12</v>
      </c>
      <c r="E8" s="137" t="s">
        <v>12</v>
      </c>
    </row>
    <row r="9" spans="1:5" ht="15.75">
      <c r="A9" s="178"/>
      <c r="B9" s="179"/>
      <c r="C9" s="133"/>
      <c r="D9" s="133"/>
      <c r="E9" s="133"/>
    </row>
    <row r="10" spans="1:5" ht="15.75">
      <c r="A10" s="180" t="s">
        <v>10</v>
      </c>
      <c r="B10" s="164"/>
      <c r="C10" s="137"/>
      <c r="D10" s="137"/>
      <c r="E10" s="137"/>
    </row>
    <row r="11" spans="1:5" ht="12.75">
      <c r="A11" s="181" t="s">
        <v>89</v>
      </c>
      <c r="B11" s="165"/>
      <c r="C11" s="140"/>
      <c r="D11" s="141"/>
      <c r="E11" s="140"/>
    </row>
    <row r="12" spans="1:5" ht="12.75">
      <c r="A12" s="182" t="s">
        <v>113</v>
      </c>
      <c r="B12" s="183">
        <v>3201</v>
      </c>
      <c r="C12" s="140">
        <v>176532.79</v>
      </c>
      <c r="D12" s="141">
        <f>E12-C12</f>
        <v>20973</v>
      </c>
      <c r="E12" s="140">
        <v>197505.79</v>
      </c>
    </row>
    <row r="13" spans="1:5" ht="12.75">
      <c r="A13" s="182" t="s">
        <v>114</v>
      </c>
      <c r="B13" s="183">
        <v>3202</v>
      </c>
      <c r="C13" s="140">
        <v>302061.32</v>
      </c>
      <c r="D13" s="141">
        <f>E13-C13</f>
        <v>172.0100000000093</v>
      </c>
      <c r="E13" s="140">
        <v>302233.33</v>
      </c>
    </row>
    <row r="14" spans="1:5" ht="12.75">
      <c r="A14" s="182" t="s">
        <v>115</v>
      </c>
      <c r="B14" s="183">
        <v>3220</v>
      </c>
      <c r="C14" s="140"/>
      <c r="D14" s="141">
        <f>E14-C14</f>
        <v>0</v>
      </c>
      <c r="E14" s="140"/>
    </row>
    <row r="15" spans="1:5" ht="12.75">
      <c r="A15" s="182" t="s">
        <v>116</v>
      </c>
      <c r="B15" s="183">
        <v>3226</v>
      </c>
      <c r="C15" s="140">
        <v>1301721.7</v>
      </c>
      <c r="D15" s="141">
        <f>E15-C15</f>
        <v>0</v>
      </c>
      <c r="E15" s="140">
        <v>1301721.7</v>
      </c>
    </row>
    <row r="16" spans="1:5" ht="12.75">
      <c r="A16" s="182" t="s">
        <v>117</v>
      </c>
      <c r="B16" s="183">
        <v>3227</v>
      </c>
      <c r="C16" s="140">
        <v>150353.57</v>
      </c>
      <c r="D16" s="141">
        <f>E16-C16</f>
        <v>0</v>
      </c>
      <c r="E16" s="140">
        <v>150353.57</v>
      </c>
    </row>
    <row r="17" spans="1:5" ht="12.75">
      <c r="A17" s="182" t="s">
        <v>118</v>
      </c>
      <c r="B17" s="165"/>
      <c r="C17" s="140"/>
      <c r="D17" s="141"/>
      <c r="E17" s="140"/>
    </row>
    <row r="18" spans="1:5" ht="12.75">
      <c r="A18" s="182" t="s">
        <v>119</v>
      </c>
      <c r="B18" s="183">
        <v>3230</v>
      </c>
      <c r="C18" s="140">
        <v>7770872.46</v>
      </c>
      <c r="D18" s="141">
        <f aca="true" t="shared" si="0" ref="D18:D23">E18-C18</f>
        <v>0</v>
      </c>
      <c r="E18" s="140">
        <v>7770872.46</v>
      </c>
    </row>
    <row r="19" spans="1:5" ht="12.75">
      <c r="A19" s="182" t="s">
        <v>120</v>
      </c>
      <c r="B19" s="183">
        <v>3240</v>
      </c>
      <c r="C19" s="140">
        <v>2937191.67</v>
      </c>
      <c r="D19" s="141">
        <f t="shared" si="0"/>
        <v>0</v>
      </c>
      <c r="E19" s="140">
        <v>2937191.67</v>
      </c>
    </row>
    <row r="20" spans="1:5" ht="12.75">
      <c r="A20" s="182" t="s">
        <v>121</v>
      </c>
      <c r="B20" s="183">
        <v>3251</v>
      </c>
      <c r="C20" s="140"/>
      <c r="D20" s="141">
        <f t="shared" si="0"/>
        <v>0</v>
      </c>
      <c r="E20" s="140"/>
    </row>
    <row r="21" spans="1:5" ht="12.75">
      <c r="A21" s="182" t="s">
        <v>122</v>
      </c>
      <c r="B21" s="183">
        <v>3270</v>
      </c>
      <c r="C21" s="140">
        <v>118953.99</v>
      </c>
      <c r="D21" s="184">
        <f t="shared" si="0"/>
        <v>0</v>
      </c>
      <c r="E21" s="140">
        <v>118953.99</v>
      </c>
    </row>
    <row r="22" spans="1:5" ht="12.75">
      <c r="A22" s="182" t="s">
        <v>124</v>
      </c>
      <c r="B22" s="183">
        <v>3280</v>
      </c>
      <c r="C22" s="140">
        <v>10000</v>
      </c>
      <c r="D22" s="184">
        <f t="shared" si="0"/>
        <v>0</v>
      </c>
      <c r="E22" s="140">
        <v>10000</v>
      </c>
    </row>
    <row r="23" spans="1:5" ht="12.75">
      <c r="A23" s="182" t="s">
        <v>125</v>
      </c>
      <c r="B23" s="183">
        <v>3290</v>
      </c>
      <c r="C23" s="140">
        <v>503915.51</v>
      </c>
      <c r="D23" s="141">
        <f t="shared" si="0"/>
        <v>-0.22000000003026798</v>
      </c>
      <c r="E23" s="140">
        <v>503915.29</v>
      </c>
    </row>
    <row r="24" spans="1:5" ht="12.75">
      <c r="A24" s="185" t="s">
        <v>94</v>
      </c>
      <c r="B24" s="167">
        <v>3200</v>
      </c>
      <c r="C24" s="186">
        <v>13271603.01</v>
      </c>
      <c r="D24" s="168">
        <f>SUM(D12:D23)</f>
        <v>21144.78999999998</v>
      </c>
      <c r="E24" s="186">
        <f>SUM(E12:E23)</f>
        <v>13292747.799999999</v>
      </c>
    </row>
    <row r="25" spans="1:5" ht="12.75">
      <c r="A25" s="181"/>
      <c r="B25" s="176"/>
      <c r="C25" s="155"/>
      <c r="D25" s="141"/>
      <c r="E25" s="155"/>
    </row>
    <row r="26" spans="1:5" ht="12.75">
      <c r="A26" s="181" t="s">
        <v>48</v>
      </c>
      <c r="B26" s="165"/>
      <c r="C26" s="140"/>
      <c r="D26" s="141"/>
      <c r="E26" s="140"/>
    </row>
    <row r="27" spans="1:5" ht="12.75">
      <c r="A27" s="187" t="s">
        <v>126</v>
      </c>
      <c r="B27" s="183">
        <v>3335</v>
      </c>
      <c r="C27" s="140">
        <v>21501.78</v>
      </c>
      <c r="D27" s="141">
        <f>E27-C27</f>
        <v>0</v>
      </c>
      <c r="E27" s="140">
        <v>21501.78</v>
      </c>
    </row>
    <row r="28" spans="1:5" ht="12.75">
      <c r="A28" s="185" t="s">
        <v>19</v>
      </c>
      <c r="B28" s="167">
        <v>3300</v>
      </c>
      <c r="C28" s="186">
        <v>21501.78</v>
      </c>
      <c r="D28" s="168">
        <f>SUM(D27:D27)</f>
        <v>0</v>
      </c>
      <c r="E28" s="186">
        <f>SUM(E27:E27)</f>
        <v>21501.78</v>
      </c>
    </row>
    <row r="29" spans="1:5" ht="12.75">
      <c r="A29" s="181"/>
      <c r="B29" s="167"/>
      <c r="C29" s="155"/>
      <c r="D29" s="141"/>
      <c r="E29" s="155"/>
    </row>
    <row r="30" spans="1:5" ht="15">
      <c r="A30" s="188" t="s">
        <v>23</v>
      </c>
      <c r="B30" s="189"/>
      <c r="C30" s="152">
        <v>13293104.79</v>
      </c>
      <c r="D30" s="152">
        <f>D24+D28</f>
        <v>21144.78999999998</v>
      </c>
      <c r="E30" s="152">
        <f>E24+E28</f>
        <v>13314249.579999998</v>
      </c>
    </row>
    <row r="31" spans="1:5" ht="14.25">
      <c r="A31" s="190"/>
      <c r="B31" s="191"/>
      <c r="C31" s="192"/>
      <c r="D31" s="193"/>
      <c r="E31" s="192"/>
    </row>
    <row r="32" spans="1:5" ht="15">
      <c r="A32" s="185" t="s">
        <v>127</v>
      </c>
      <c r="B32" s="167">
        <v>2800</v>
      </c>
      <c r="C32" s="194">
        <v>589800</v>
      </c>
      <c r="D32" s="194">
        <v>0</v>
      </c>
      <c r="E32" s="194">
        <v>589800</v>
      </c>
    </row>
    <row r="33" spans="1:5" ht="12.75">
      <c r="A33" s="195"/>
      <c r="B33" s="154"/>
      <c r="C33" s="155"/>
      <c r="D33" s="141"/>
      <c r="E33" s="155"/>
    </row>
    <row r="34" spans="1:5" ht="14.25">
      <c r="A34" s="196" t="s">
        <v>100</v>
      </c>
      <c r="B34" s="183"/>
      <c r="C34" s="197">
        <v>13882904.79</v>
      </c>
      <c r="D34" s="197">
        <f>D30+D32</f>
        <v>21144.78999999998</v>
      </c>
      <c r="E34" s="197">
        <f>E30+E32</f>
        <v>13904049.579999998</v>
      </c>
    </row>
    <row r="35" spans="1:5" ht="12.75">
      <c r="A35" s="17"/>
      <c r="B35" s="179"/>
      <c r="C35" s="198"/>
      <c r="D35" s="133"/>
      <c r="E35" s="198"/>
    </row>
    <row r="36" spans="1:5" ht="15.75">
      <c r="A36" s="180" t="s">
        <v>36</v>
      </c>
      <c r="B36" s="199"/>
      <c r="C36" s="200"/>
      <c r="D36" s="137"/>
      <c r="E36" s="200"/>
    </row>
    <row r="37" spans="1:5" ht="12.75">
      <c r="A37" s="201"/>
      <c r="B37" s="202"/>
      <c r="C37" s="203"/>
      <c r="D37" s="203"/>
      <c r="E37" s="203"/>
    </row>
    <row r="38" spans="1:5" ht="12.75">
      <c r="A38" s="204" t="s">
        <v>128</v>
      </c>
      <c r="B38" s="176"/>
      <c r="C38" s="203"/>
      <c r="D38" s="203"/>
      <c r="E38" s="203"/>
    </row>
    <row r="39" spans="1:5" ht="12.75">
      <c r="A39" s="205" t="s">
        <v>103</v>
      </c>
      <c r="B39" s="183">
        <v>100</v>
      </c>
      <c r="C39" s="155">
        <v>5698016.68</v>
      </c>
      <c r="D39" s="155">
        <f aca="true" t="shared" si="1" ref="D39:D45">E39-C39</f>
        <v>70422.06000000052</v>
      </c>
      <c r="E39" s="155">
        <v>5768438.74</v>
      </c>
    </row>
    <row r="40" spans="1:5" ht="12.75">
      <c r="A40" s="205" t="s">
        <v>129</v>
      </c>
      <c r="B40" s="183">
        <v>200</v>
      </c>
      <c r="C40" s="155">
        <v>1507159.83</v>
      </c>
      <c r="D40" s="155">
        <f t="shared" si="1"/>
        <v>39466.06999999983</v>
      </c>
      <c r="E40" s="155">
        <v>1546625.9</v>
      </c>
    </row>
    <row r="41" spans="1:5" ht="12.75">
      <c r="A41" s="205" t="s">
        <v>105</v>
      </c>
      <c r="B41" s="183">
        <v>300</v>
      </c>
      <c r="C41" s="155">
        <v>488774.22</v>
      </c>
      <c r="D41" s="155">
        <f t="shared" si="1"/>
        <v>7958.72000000003</v>
      </c>
      <c r="E41" s="155">
        <v>496732.94</v>
      </c>
    </row>
    <row r="42" spans="1:5" ht="12.75">
      <c r="A42" s="205" t="s">
        <v>106</v>
      </c>
      <c r="B42" s="183">
        <v>400</v>
      </c>
      <c r="C42" s="155">
        <v>4000</v>
      </c>
      <c r="D42" s="155">
        <f t="shared" si="1"/>
        <v>0</v>
      </c>
      <c r="E42" s="155">
        <v>4000</v>
      </c>
    </row>
    <row r="43" spans="1:5" ht="12.75">
      <c r="A43" s="205" t="s">
        <v>130</v>
      </c>
      <c r="B43" s="183">
        <v>500</v>
      </c>
      <c r="C43" s="155">
        <v>309282.45</v>
      </c>
      <c r="D43" s="155">
        <f t="shared" si="1"/>
        <v>78946.03999999998</v>
      </c>
      <c r="E43" s="155">
        <v>388228.49</v>
      </c>
    </row>
    <row r="44" spans="1:5" ht="12.75">
      <c r="A44" s="205" t="s">
        <v>108</v>
      </c>
      <c r="B44" s="183">
        <v>600</v>
      </c>
      <c r="C44" s="155">
        <v>739543.5</v>
      </c>
      <c r="D44" s="155">
        <f t="shared" si="1"/>
        <v>18562.290000000037</v>
      </c>
      <c r="E44" s="155">
        <v>758105.79</v>
      </c>
    </row>
    <row r="45" spans="1:5" ht="12.75">
      <c r="A45" s="205" t="s">
        <v>109</v>
      </c>
      <c r="B45" s="183">
        <v>700</v>
      </c>
      <c r="C45" s="155">
        <v>40974.92</v>
      </c>
      <c r="D45" s="155">
        <f t="shared" si="1"/>
        <v>-10</v>
      </c>
      <c r="E45" s="155">
        <v>40964.92</v>
      </c>
    </row>
    <row r="46" spans="1:5" ht="12.75">
      <c r="A46" s="204" t="s">
        <v>131</v>
      </c>
      <c r="B46" s="167">
        <v>5000</v>
      </c>
      <c r="C46" s="186">
        <v>8787751.6</v>
      </c>
      <c r="D46" s="186">
        <f>SUM(D39:D45)</f>
        <v>215345.1800000004</v>
      </c>
      <c r="E46" s="186">
        <f>SUM(E39:E45)</f>
        <v>9003096.780000001</v>
      </c>
    </row>
    <row r="47" spans="1:5" ht="12.75">
      <c r="A47" s="205"/>
      <c r="B47" s="202"/>
      <c r="C47" s="155"/>
      <c r="D47" s="155"/>
      <c r="E47" s="155"/>
    </row>
    <row r="48" spans="1:5" ht="12.75">
      <c r="A48" s="204" t="s">
        <v>132</v>
      </c>
      <c r="B48" s="176"/>
      <c r="C48" s="155"/>
      <c r="D48" s="155"/>
      <c r="E48" s="155"/>
    </row>
    <row r="49" spans="1:5" ht="12.75">
      <c r="A49" s="205" t="s">
        <v>103</v>
      </c>
      <c r="B49" s="183">
        <v>100</v>
      </c>
      <c r="C49" s="155">
        <v>726084.59</v>
      </c>
      <c r="D49" s="155">
        <f aca="true" t="shared" si="2" ref="D49:D54">E49-C49</f>
        <v>-81697.90000000002</v>
      </c>
      <c r="E49" s="155">
        <v>644386.69</v>
      </c>
    </row>
    <row r="50" spans="1:5" ht="12.75">
      <c r="A50" s="205" t="s">
        <v>129</v>
      </c>
      <c r="B50" s="183">
        <v>200</v>
      </c>
      <c r="C50" s="155">
        <v>149984.84</v>
      </c>
      <c r="D50" s="155">
        <f t="shared" si="2"/>
        <v>-13693.669999999984</v>
      </c>
      <c r="E50" s="155">
        <v>136291.17</v>
      </c>
    </row>
    <row r="51" spans="1:5" ht="12.75">
      <c r="A51" s="205" t="s">
        <v>105</v>
      </c>
      <c r="B51" s="183">
        <v>300</v>
      </c>
      <c r="C51" s="155">
        <v>185225.84</v>
      </c>
      <c r="D51" s="155">
        <f t="shared" si="2"/>
        <v>-3200</v>
      </c>
      <c r="E51" s="155">
        <v>182025.84</v>
      </c>
    </row>
    <row r="52" spans="1:5" ht="12.75">
      <c r="A52" s="205" t="s">
        <v>130</v>
      </c>
      <c r="B52" s="183">
        <v>500</v>
      </c>
      <c r="C52" s="155">
        <v>87213.61</v>
      </c>
      <c r="D52" s="155">
        <f t="shared" si="2"/>
        <v>-5445.899999999994</v>
      </c>
      <c r="E52" s="155">
        <v>81767.71</v>
      </c>
    </row>
    <row r="53" spans="1:5" ht="12.75">
      <c r="A53" s="205" t="s">
        <v>108</v>
      </c>
      <c r="B53" s="183">
        <v>600</v>
      </c>
      <c r="C53" s="155">
        <v>87149.63</v>
      </c>
      <c r="D53" s="155">
        <f t="shared" si="2"/>
        <v>341</v>
      </c>
      <c r="E53" s="155">
        <v>87490.63</v>
      </c>
    </row>
    <row r="54" spans="1:5" ht="12.75">
      <c r="A54" s="205" t="s">
        <v>109</v>
      </c>
      <c r="B54" s="183">
        <v>700</v>
      </c>
      <c r="C54" s="155">
        <v>3145.12</v>
      </c>
      <c r="D54" s="155">
        <f t="shared" si="2"/>
        <v>0</v>
      </c>
      <c r="E54" s="155">
        <v>3145.12</v>
      </c>
    </row>
    <row r="55" spans="1:5" ht="12.75">
      <c r="A55" s="204" t="s">
        <v>133</v>
      </c>
      <c r="B55" s="167">
        <v>6100</v>
      </c>
      <c r="C55" s="186">
        <v>1238803.63</v>
      </c>
      <c r="D55" s="186">
        <f>SUM(D49:D54)</f>
        <v>-103696.47</v>
      </c>
      <c r="E55" s="186">
        <f>SUM(E49:E54)</f>
        <v>1135107.1600000001</v>
      </c>
    </row>
    <row r="56" spans="1:5" ht="12.75">
      <c r="A56" s="205"/>
      <c r="B56" s="165"/>
      <c r="C56" s="155"/>
      <c r="D56" s="155"/>
      <c r="E56" s="155"/>
    </row>
    <row r="57" spans="1:5" ht="12.75">
      <c r="A57" s="204" t="s">
        <v>134</v>
      </c>
      <c r="B57" s="176"/>
      <c r="C57" s="155"/>
      <c r="D57" s="155"/>
      <c r="E57" s="155"/>
    </row>
    <row r="58" spans="1:5" ht="12.75">
      <c r="A58" s="205" t="s">
        <v>103</v>
      </c>
      <c r="B58" s="183">
        <v>100</v>
      </c>
      <c r="C58" s="155">
        <v>3221</v>
      </c>
      <c r="D58" s="155">
        <f aca="true" t="shared" si="3" ref="D58:D63">E58-C58</f>
        <v>0</v>
      </c>
      <c r="E58" s="155">
        <v>3221</v>
      </c>
    </row>
    <row r="59" spans="1:5" ht="12.75">
      <c r="A59" s="205" t="s">
        <v>129</v>
      </c>
      <c r="B59" s="154">
        <v>200</v>
      </c>
      <c r="C59" s="155">
        <v>1484</v>
      </c>
      <c r="D59" s="155">
        <f t="shared" si="3"/>
        <v>0</v>
      </c>
      <c r="E59" s="155">
        <v>1484</v>
      </c>
    </row>
    <row r="60" spans="1:5" ht="12.75">
      <c r="A60" s="205" t="s">
        <v>105</v>
      </c>
      <c r="B60" s="154">
        <v>300</v>
      </c>
      <c r="C60" s="155">
        <v>23679.75</v>
      </c>
      <c r="D60" s="155">
        <f t="shared" si="3"/>
        <v>0</v>
      </c>
      <c r="E60" s="155">
        <v>23679.75</v>
      </c>
    </row>
    <row r="61" spans="1:5" ht="12.75">
      <c r="A61" s="205" t="s">
        <v>130</v>
      </c>
      <c r="B61" s="154">
        <v>500</v>
      </c>
      <c r="C61" s="155">
        <v>17550</v>
      </c>
      <c r="D61" s="155">
        <f t="shared" si="3"/>
        <v>0</v>
      </c>
      <c r="E61" s="155">
        <v>17550</v>
      </c>
    </row>
    <row r="62" spans="1:5" ht="12.75">
      <c r="A62" s="205" t="s">
        <v>108</v>
      </c>
      <c r="B62" s="154">
        <v>600</v>
      </c>
      <c r="C62" s="155">
        <v>36416.12</v>
      </c>
      <c r="D62" s="155">
        <f t="shared" si="3"/>
        <v>0</v>
      </c>
      <c r="E62" s="155">
        <v>36416.12</v>
      </c>
    </row>
    <row r="63" spans="1:5" ht="12.75">
      <c r="A63" s="205" t="s">
        <v>109</v>
      </c>
      <c r="B63" s="154">
        <v>700</v>
      </c>
      <c r="C63" s="155">
        <v>0</v>
      </c>
      <c r="D63" s="155">
        <f t="shared" si="3"/>
        <v>0</v>
      </c>
      <c r="E63" s="155">
        <v>0</v>
      </c>
    </row>
    <row r="64" spans="1:5" ht="12.75">
      <c r="A64" s="188" t="s">
        <v>135</v>
      </c>
      <c r="B64" s="206">
        <v>6200</v>
      </c>
      <c r="C64" s="186">
        <v>82350.87</v>
      </c>
      <c r="D64" s="186">
        <f>SUM(D58:D63)</f>
        <v>0</v>
      </c>
      <c r="E64" s="186">
        <f>SUM(E58:E63)</f>
        <v>82350.87</v>
      </c>
    </row>
    <row r="65" spans="1:5" ht="12.75">
      <c r="A65" s="204"/>
      <c r="B65" s="176"/>
      <c r="C65" s="207"/>
      <c r="D65" s="207"/>
      <c r="E65" s="207"/>
    </row>
    <row r="66" spans="1:5" ht="12.75">
      <c r="A66" s="204" t="s">
        <v>136</v>
      </c>
      <c r="B66" s="176"/>
      <c r="C66" s="155"/>
      <c r="D66" s="155"/>
      <c r="E66" s="155"/>
    </row>
    <row r="67" spans="1:5" ht="12.75">
      <c r="A67" s="205" t="s">
        <v>103</v>
      </c>
      <c r="B67" s="183">
        <v>100</v>
      </c>
      <c r="C67" s="155">
        <v>928577.16</v>
      </c>
      <c r="D67" s="155">
        <f aca="true" t="shared" si="4" ref="D67:D72">E67-C67</f>
        <v>-24645.830000000075</v>
      </c>
      <c r="E67" s="155">
        <v>903931.33</v>
      </c>
    </row>
    <row r="68" spans="1:5" ht="12.75">
      <c r="A68" s="205" t="s">
        <v>129</v>
      </c>
      <c r="B68" s="154">
        <v>200</v>
      </c>
      <c r="C68" s="155">
        <v>174456.65</v>
      </c>
      <c r="D68" s="155">
        <f t="shared" si="4"/>
        <v>13851.820000000007</v>
      </c>
      <c r="E68" s="155">
        <v>188308.47</v>
      </c>
    </row>
    <row r="69" spans="1:5" ht="12.75">
      <c r="A69" s="205" t="s">
        <v>105</v>
      </c>
      <c r="B69" s="154">
        <v>300</v>
      </c>
      <c r="C69" s="155">
        <v>120257.73</v>
      </c>
      <c r="D69" s="155">
        <f t="shared" si="4"/>
        <v>0</v>
      </c>
      <c r="E69" s="155">
        <v>120257.73</v>
      </c>
    </row>
    <row r="70" spans="1:5" ht="12.75">
      <c r="A70" s="205" t="s">
        <v>130</v>
      </c>
      <c r="B70" s="154">
        <v>500</v>
      </c>
      <c r="C70" s="155">
        <v>21687.14</v>
      </c>
      <c r="D70" s="155">
        <f t="shared" si="4"/>
        <v>0</v>
      </c>
      <c r="E70" s="155">
        <v>21687.14</v>
      </c>
    </row>
    <row r="71" spans="1:5" ht="12.75">
      <c r="A71" s="205" t="s">
        <v>108</v>
      </c>
      <c r="B71" s="154">
        <v>600</v>
      </c>
      <c r="C71" s="155">
        <v>101456.1</v>
      </c>
      <c r="D71" s="155">
        <f t="shared" si="4"/>
        <v>0</v>
      </c>
      <c r="E71" s="155">
        <v>101456.1</v>
      </c>
    </row>
    <row r="72" spans="1:5" ht="12.75">
      <c r="A72" s="205" t="s">
        <v>109</v>
      </c>
      <c r="B72" s="154">
        <v>700</v>
      </c>
      <c r="C72" s="155">
        <v>450</v>
      </c>
      <c r="D72" s="155">
        <f t="shared" si="4"/>
        <v>0</v>
      </c>
      <c r="E72" s="155">
        <v>450</v>
      </c>
    </row>
    <row r="73" spans="1:5" ht="12.75">
      <c r="A73" s="204" t="s">
        <v>137</v>
      </c>
      <c r="B73" s="167">
        <v>6300</v>
      </c>
      <c r="C73" s="186">
        <v>1346884.78</v>
      </c>
      <c r="D73" s="186">
        <f>SUM(D67:D72)</f>
        <v>-10794.010000000068</v>
      </c>
      <c r="E73" s="186">
        <f>SUM(E67:E72)</f>
        <v>1336090.77</v>
      </c>
    </row>
    <row r="74" spans="1:5" ht="12.75">
      <c r="A74" s="205"/>
      <c r="B74" s="202"/>
      <c r="C74" s="155"/>
      <c r="D74" s="155"/>
      <c r="E74" s="155"/>
    </row>
    <row r="75" spans="1:5" ht="12.75">
      <c r="A75" s="204" t="s">
        <v>138</v>
      </c>
      <c r="B75" s="176"/>
      <c r="C75" s="155"/>
      <c r="D75" s="155"/>
      <c r="E75" s="155"/>
    </row>
    <row r="76" spans="1:5" ht="12.75">
      <c r="A76" s="205" t="s">
        <v>103</v>
      </c>
      <c r="B76" s="183">
        <v>100</v>
      </c>
      <c r="C76" s="155">
        <v>596251.69</v>
      </c>
      <c r="D76" s="155">
        <f aca="true" t="shared" si="5" ref="D76:D81">E76-C76</f>
        <v>-33458.8899999999</v>
      </c>
      <c r="E76" s="155">
        <v>562792.8</v>
      </c>
    </row>
    <row r="77" spans="1:5" ht="12.75">
      <c r="A77" s="205" t="s">
        <v>129</v>
      </c>
      <c r="B77" s="154">
        <v>200</v>
      </c>
      <c r="C77" s="155">
        <v>135104.25</v>
      </c>
      <c r="D77" s="155">
        <f t="shared" si="5"/>
        <v>-620.8800000000047</v>
      </c>
      <c r="E77" s="155">
        <v>134483.37</v>
      </c>
    </row>
    <row r="78" spans="1:5" ht="12.75">
      <c r="A78" s="205" t="s">
        <v>105</v>
      </c>
      <c r="B78" s="154">
        <v>300</v>
      </c>
      <c r="C78" s="155">
        <v>538743.05</v>
      </c>
      <c r="D78" s="155">
        <f t="shared" si="5"/>
        <v>46753.429999999935</v>
      </c>
      <c r="E78" s="155">
        <v>585496.48</v>
      </c>
    </row>
    <row r="79" spans="1:5" ht="12.75">
      <c r="A79" s="205" t="s">
        <v>130</v>
      </c>
      <c r="B79" s="154">
        <v>500</v>
      </c>
      <c r="C79" s="155">
        <v>295937.95</v>
      </c>
      <c r="D79" s="155">
        <f t="shared" si="5"/>
        <v>-99776.77000000002</v>
      </c>
      <c r="E79" s="155">
        <v>196161.18</v>
      </c>
    </row>
    <row r="80" spans="1:5" ht="12.75">
      <c r="A80" s="205" t="s">
        <v>108</v>
      </c>
      <c r="B80" s="154">
        <v>600</v>
      </c>
      <c r="C80" s="155">
        <v>165827.97</v>
      </c>
      <c r="D80" s="155">
        <f t="shared" si="5"/>
        <v>17793.420000000013</v>
      </c>
      <c r="E80" s="155">
        <v>183621.39</v>
      </c>
    </row>
    <row r="81" spans="1:5" ht="12.75">
      <c r="A81" s="205" t="s">
        <v>109</v>
      </c>
      <c r="B81" s="154">
        <v>700</v>
      </c>
      <c r="C81" s="155">
        <v>108378.49</v>
      </c>
      <c r="D81" s="155">
        <f t="shared" si="5"/>
        <v>-12000</v>
      </c>
      <c r="E81" s="155">
        <v>96378.49</v>
      </c>
    </row>
    <row r="82" spans="1:5" ht="12.75">
      <c r="A82" s="204" t="s">
        <v>139</v>
      </c>
      <c r="B82" s="167">
        <v>6400</v>
      </c>
      <c r="C82" s="186">
        <v>1840243.4</v>
      </c>
      <c r="D82" s="186">
        <f>SUM(D76:D81)</f>
        <v>-81309.68999999997</v>
      </c>
      <c r="E82" s="186">
        <f>SUM(E76:E81)</f>
        <v>1758933.7099999997</v>
      </c>
    </row>
    <row r="83" spans="1:5" ht="12.75">
      <c r="A83" s="205"/>
      <c r="B83" s="202"/>
      <c r="C83" s="155"/>
      <c r="D83" s="155"/>
      <c r="E83" s="155"/>
    </row>
    <row r="84" spans="1:5" ht="12.75">
      <c r="A84" s="204" t="s">
        <v>140</v>
      </c>
      <c r="B84" s="176"/>
      <c r="C84" s="155"/>
      <c r="D84" s="155"/>
      <c r="E84" s="155"/>
    </row>
    <row r="85" spans="1:5" ht="12.75">
      <c r="A85" s="204" t="s">
        <v>141</v>
      </c>
      <c r="B85" s="176">
        <v>300</v>
      </c>
      <c r="C85" s="155"/>
      <c r="D85" s="155"/>
      <c r="E85" s="155"/>
    </row>
    <row r="86" spans="1:5" ht="12.75">
      <c r="A86" s="205" t="s">
        <v>109</v>
      </c>
      <c r="B86" s="183">
        <v>700</v>
      </c>
      <c r="C86" s="155">
        <v>440227.1</v>
      </c>
      <c r="D86" s="155">
        <f>E86-C86</f>
        <v>0</v>
      </c>
      <c r="E86" s="155">
        <v>440227.1</v>
      </c>
    </row>
    <row r="87" spans="1:5" ht="12.75">
      <c r="A87" s="204" t="s">
        <v>142</v>
      </c>
      <c r="B87" s="167">
        <v>7200</v>
      </c>
      <c r="C87" s="186">
        <v>440227.1</v>
      </c>
      <c r="D87" s="186">
        <f>SUM(D86:D86)</f>
        <v>0</v>
      </c>
      <c r="E87" s="186">
        <f>SUM(E86:E86)</f>
        <v>440227.1</v>
      </c>
    </row>
    <row r="88" spans="1:5" ht="12.75">
      <c r="A88" s="205"/>
      <c r="B88" s="165"/>
      <c r="C88" s="155"/>
      <c r="D88" s="208"/>
      <c r="E88" s="155"/>
    </row>
    <row r="89" spans="1:5" ht="12.75">
      <c r="A89" s="204" t="s">
        <v>143</v>
      </c>
      <c r="B89" s="176"/>
      <c r="C89" s="155"/>
      <c r="D89" s="155"/>
      <c r="E89" s="155"/>
    </row>
    <row r="90" spans="1:5" ht="12.75">
      <c r="A90" s="205" t="s">
        <v>108</v>
      </c>
      <c r="B90" s="183">
        <v>600</v>
      </c>
      <c r="C90" s="155"/>
      <c r="D90" s="155">
        <f>E90-C90</f>
        <v>0</v>
      </c>
      <c r="E90" s="155"/>
    </row>
    <row r="91" spans="1:5" ht="12.75">
      <c r="A91" s="188" t="s">
        <v>144</v>
      </c>
      <c r="B91" s="206">
        <v>7400</v>
      </c>
      <c r="C91" s="186">
        <v>0</v>
      </c>
      <c r="D91" s="186">
        <f>SUM(D90:D90)</f>
        <v>0</v>
      </c>
      <c r="E91" s="186">
        <f>SUM(E90:E90)</f>
        <v>0</v>
      </c>
    </row>
    <row r="92" spans="1:5" ht="12.75">
      <c r="A92" s="204"/>
      <c r="B92" s="209"/>
      <c r="C92" s="207"/>
      <c r="D92" s="207"/>
      <c r="E92" s="207"/>
    </row>
    <row r="93" spans="1:5" ht="12.75">
      <c r="A93" s="204" t="s">
        <v>145</v>
      </c>
      <c r="B93" s="176"/>
      <c r="C93" s="155"/>
      <c r="D93" s="155"/>
      <c r="E93" s="155"/>
    </row>
    <row r="94" spans="1:5" ht="12.75">
      <c r="A94" s="205" t="s">
        <v>103</v>
      </c>
      <c r="B94" s="183">
        <v>100</v>
      </c>
      <c r="C94" s="155">
        <v>3982.3</v>
      </c>
      <c r="D94" s="155">
        <f>E94-C94</f>
        <v>97.41999999999962</v>
      </c>
      <c r="E94" s="155">
        <v>4079.72</v>
      </c>
    </row>
    <row r="95" spans="1:5" ht="12.75">
      <c r="A95" s="205" t="s">
        <v>129</v>
      </c>
      <c r="B95" s="154">
        <v>200</v>
      </c>
      <c r="C95" s="155">
        <v>1081.95</v>
      </c>
      <c r="D95" s="155">
        <f>E95-C95</f>
        <v>15.069999999999936</v>
      </c>
      <c r="E95" s="155">
        <v>1097.02</v>
      </c>
    </row>
    <row r="96" spans="1:5" ht="12.75">
      <c r="A96" s="205" t="s">
        <v>105</v>
      </c>
      <c r="B96" s="154">
        <v>300</v>
      </c>
      <c r="C96" s="155">
        <v>139735.08</v>
      </c>
      <c r="D96" s="155">
        <f>E96-C96</f>
        <v>1438.1100000000151</v>
      </c>
      <c r="E96" s="155">
        <v>141173.19</v>
      </c>
    </row>
    <row r="97" spans="1:5" ht="12.75">
      <c r="A97" s="205" t="s">
        <v>106</v>
      </c>
      <c r="B97" s="154">
        <v>400</v>
      </c>
      <c r="C97" s="184">
        <v>1843.87</v>
      </c>
      <c r="D97" s="155">
        <f>E97-C97</f>
        <v>49.40000000000009</v>
      </c>
      <c r="E97" s="184">
        <v>1893.27</v>
      </c>
    </row>
    <row r="98" spans="1:5" ht="12.75">
      <c r="A98" s="205" t="s">
        <v>109</v>
      </c>
      <c r="B98" s="154">
        <v>700</v>
      </c>
      <c r="C98" s="155">
        <v>0</v>
      </c>
      <c r="D98" s="155">
        <f>E98-C98</f>
        <v>0</v>
      </c>
      <c r="E98" s="155">
        <v>0</v>
      </c>
    </row>
    <row r="99" spans="1:5" ht="12.75">
      <c r="A99" s="204" t="s">
        <v>146</v>
      </c>
      <c r="B99" s="167">
        <v>7800</v>
      </c>
      <c r="C99" s="186">
        <v>146643.2</v>
      </c>
      <c r="D99" s="186">
        <f>SUM(D94:D98)</f>
        <v>1600.0000000000148</v>
      </c>
      <c r="E99" s="186">
        <f>SUM(E94:E98)</f>
        <v>148243.19999999998</v>
      </c>
    </row>
    <row r="100" spans="1:5" ht="12.75">
      <c r="A100" s="204"/>
      <c r="B100" s="209"/>
      <c r="C100" s="207"/>
      <c r="D100" s="207"/>
      <c r="E100" s="207"/>
    </row>
    <row r="101" spans="1:5" ht="12.75">
      <c r="A101" s="204" t="s">
        <v>147</v>
      </c>
      <c r="B101" s="176"/>
      <c r="C101" s="207"/>
      <c r="D101" s="207"/>
      <c r="E101" s="207"/>
    </row>
    <row r="102" spans="1:5" ht="12.75">
      <c r="A102" s="205" t="s">
        <v>105</v>
      </c>
      <c r="B102" s="202">
        <v>300</v>
      </c>
      <c r="C102" s="155">
        <v>0</v>
      </c>
      <c r="D102" s="207"/>
      <c r="E102" s="207"/>
    </row>
    <row r="103" spans="1:5" ht="12.75">
      <c r="A103" s="204" t="s">
        <v>148</v>
      </c>
      <c r="B103" s="209">
        <v>7900</v>
      </c>
      <c r="C103" s="186">
        <v>0</v>
      </c>
      <c r="D103" s="186">
        <f>SUM(D99:D102)</f>
        <v>1600.0000000000148</v>
      </c>
      <c r="E103" s="186">
        <f>SUM(E102)</f>
        <v>0</v>
      </c>
    </row>
    <row r="104" spans="1:5" ht="12.75">
      <c r="A104" s="205"/>
      <c r="B104" s="209"/>
      <c r="C104" s="155"/>
      <c r="D104" s="155"/>
      <c r="E104" s="155"/>
    </row>
    <row r="105" spans="1:5" ht="12.75">
      <c r="A105" s="210" t="s">
        <v>41</v>
      </c>
      <c r="B105" s="154"/>
      <c r="C105" s="152">
        <v>13882904.579999998</v>
      </c>
      <c r="D105" s="152">
        <f>D46+D55+D64+D73+D82+D87+D91+D99</f>
        <v>21145.010000000373</v>
      </c>
      <c r="E105" s="152">
        <f>E46+E55+E64+E73+E82+E87+E91+E99+E103</f>
        <v>13904049.589999998</v>
      </c>
    </row>
    <row r="106" spans="1:5" ht="12.75">
      <c r="A106" s="210"/>
      <c r="B106" s="154"/>
      <c r="C106" s="211"/>
      <c r="D106" s="212"/>
      <c r="E106" s="211"/>
    </row>
    <row r="107" spans="1:5" ht="12.75">
      <c r="A107" s="210" t="s">
        <v>24</v>
      </c>
      <c r="B107" s="167">
        <v>9700</v>
      </c>
      <c r="C107" s="211"/>
      <c r="D107" s="212"/>
      <c r="E107" s="211"/>
    </row>
    <row r="108" spans="1:5" ht="12.75">
      <c r="A108" s="210"/>
      <c r="B108" s="167"/>
      <c r="C108" s="211"/>
      <c r="D108" s="212"/>
      <c r="E108" s="211"/>
    </row>
    <row r="109" spans="1:5" ht="12.75">
      <c r="A109" s="210" t="s">
        <v>82</v>
      </c>
      <c r="B109" s="167"/>
      <c r="C109" s="211">
        <v>13882904.579999998</v>
      </c>
      <c r="D109" s="212">
        <v>21145</v>
      </c>
      <c r="E109" s="211">
        <f>SUM(E107:E108,E105:E106)</f>
        <v>13904049.589999998</v>
      </c>
    </row>
    <row r="110" spans="1:5" ht="12.75">
      <c r="A110" s="204"/>
      <c r="B110" s="167"/>
      <c r="C110" s="213"/>
      <c r="D110" s="214"/>
      <c r="E110" s="213"/>
    </row>
    <row r="111" spans="1:5" ht="12.75">
      <c r="A111" s="204" t="s">
        <v>149</v>
      </c>
      <c r="B111" s="164">
        <v>2700</v>
      </c>
      <c r="C111" s="211">
        <v>0</v>
      </c>
      <c r="D111" s="215">
        <v>0</v>
      </c>
      <c r="E111" s="211">
        <v>0</v>
      </c>
    </row>
    <row r="112" spans="1:5" ht="15">
      <c r="A112" s="216"/>
      <c r="B112" s="217"/>
      <c r="C112" s="184"/>
      <c r="D112" s="218"/>
      <c r="E112" s="184"/>
    </row>
    <row r="113" spans="1:5" ht="14.25">
      <c r="A113" s="219" t="s">
        <v>46</v>
      </c>
      <c r="B113" s="220"/>
      <c r="C113" s="221">
        <v>13882904.579999998</v>
      </c>
      <c r="D113" s="221">
        <f>E113-C113</f>
        <v>21145.009999999776</v>
      </c>
      <c r="E113" s="221">
        <f>SUM(E109:E111)</f>
        <v>13904049.589999998</v>
      </c>
    </row>
  </sheetData>
  <sheetProtection sheet="1" objects="1" scenarios="1"/>
  <mergeCells count="1">
    <mergeCell ref="C6:E6"/>
  </mergeCells>
  <printOptions/>
  <pageMargins left="0.75" right="0.75" top="1" bottom="1" header="0.5" footer="0.5"/>
  <pageSetup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9.140625" defaultRowHeight="12.75"/>
  <cols>
    <col min="1" max="1" width="49.8515625" style="0" bestFit="1" customWidth="1"/>
    <col min="2" max="2" width="9.28125" style="0" bestFit="1" customWidth="1"/>
    <col min="3" max="3" width="17.7109375" style="0" bestFit="1" customWidth="1"/>
    <col min="4" max="4" width="12.8515625" style="0" bestFit="1" customWidth="1"/>
    <col min="5" max="5" width="17.7109375" style="0" bestFit="1" customWidth="1"/>
  </cols>
  <sheetData>
    <row r="1" spans="1:5" ht="18">
      <c r="A1" s="1" t="s">
        <v>0</v>
      </c>
      <c r="B1" s="222"/>
      <c r="C1" s="5"/>
      <c r="D1" s="3"/>
      <c r="E1" s="4"/>
    </row>
    <row r="2" spans="1:5" ht="18">
      <c r="A2" s="6" t="s">
        <v>150</v>
      </c>
      <c r="B2" s="223"/>
      <c r="C2" s="10"/>
      <c r="D2" s="8"/>
      <c r="E2" s="9"/>
    </row>
    <row r="3" spans="1:5" ht="18">
      <c r="A3" s="6" t="s">
        <v>2</v>
      </c>
      <c r="B3" s="223"/>
      <c r="C3" s="10"/>
      <c r="D3" s="8"/>
      <c r="E3" s="9"/>
    </row>
    <row r="4" spans="1:5" ht="18">
      <c r="A4" s="6"/>
      <c r="B4" s="39"/>
      <c r="C4" s="10"/>
      <c r="D4" s="8"/>
      <c r="E4" s="9"/>
    </row>
    <row r="5" spans="1:5" ht="15">
      <c r="A5" s="12" t="s">
        <v>3</v>
      </c>
      <c r="B5" s="224"/>
      <c r="C5" s="16"/>
      <c r="D5" s="8"/>
      <c r="E5" s="9"/>
    </row>
    <row r="6" spans="1:5" ht="12.75">
      <c r="A6" s="92"/>
      <c r="B6" s="225" t="s">
        <v>4</v>
      </c>
      <c r="C6" s="283" t="s">
        <v>5</v>
      </c>
      <c r="D6" s="276"/>
      <c r="E6" s="277"/>
    </row>
    <row r="7" spans="1:5" ht="12.75">
      <c r="A7" s="10"/>
      <c r="B7" s="27" t="s">
        <v>6</v>
      </c>
      <c r="C7" s="21" t="s">
        <v>7</v>
      </c>
      <c r="D7" s="83" t="s">
        <v>8</v>
      </c>
      <c r="E7" s="21" t="s">
        <v>9</v>
      </c>
    </row>
    <row r="8" spans="1:5" ht="15.75">
      <c r="A8" s="84" t="s">
        <v>10</v>
      </c>
      <c r="B8" s="23" t="s">
        <v>11</v>
      </c>
      <c r="C8" s="226" t="s">
        <v>9</v>
      </c>
      <c r="D8" s="86" t="s">
        <v>12</v>
      </c>
      <c r="E8" s="226" t="s">
        <v>12</v>
      </c>
    </row>
    <row r="9" spans="1:5" ht="12.75">
      <c r="A9" s="97" t="s">
        <v>151</v>
      </c>
      <c r="B9" s="39"/>
      <c r="C9" s="61"/>
      <c r="D9" s="90"/>
      <c r="E9" s="61"/>
    </row>
    <row r="10" spans="1:5" ht="12.75">
      <c r="A10" s="227" t="s">
        <v>152</v>
      </c>
      <c r="B10" s="31">
        <v>3481</v>
      </c>
      <c r="C10" s="61">
        <v>3157119</v>
      </c>
      <c r="D10" s="90">
        <f>E10-C10</f>
        <v>0</v>
      </c>
      <c r="E10" s="61">
        <v>3157119</v>
      </c>
    </row>
    <row r="11" spans="1:5" ht="12.75">
      <c r="A11" s="227" t="s">
        <v>153</v>
      </c>
      <c r="B11" s="31">
        <v>3484</v>
      </c>
      <c r="C11" s="61">
        <v>11400</v>
      </c>
      <c r="D11" s="90">
        <f>E11-C11</f>
        <v>0</v>
      </c>
      <c r="E11" s="61">
        <v>11400</v>
      </c>
    </row>
    <row r="12" spans="1:5" ht="12.75">
      <c r="A12" s="227" t="s">
        <v>154</v>
      </c>
      <c r="B12" s="31">
        <v>3740</v>
      </c>
      <c r="C12" s="61">
        <v>0</v>
      </c>
      <c r="D12" s="90">
        <f>E12-C12</f>
        <v>0</v>
      </c>
      <c r="E12" s="61">
        <v>0</v>
      </c>
    </row>
    <row r="13" spans="1:5" ht="12.75">
      <c r="A13" s="97" t="s">
        <v>155</v>
      </c>
      <c r="B13" s="31"/>
      <c r="C13" s="34">
        <v>3168519</v>
      </c>
      <c r="D13" s="34">
        <f>SUM(D10:D12)</f>
        <v>0</v>
      </c>
      <c r="E13" s="34">
        <f>SUM(E10:E12)</f>
        <v>3168519</v>
      </c>
    </row>
    <row r="14" spans="1:5" ht="12.75">
      <c r="A14" s="97"/>
      <c r="B14" s="39"/>
      <c r="C14" s="61"/>
      <c r="D14" s="90"/>
      <c r="E14" s="61"/>
    </row>
    <row r="15" spans="1:5" ht="12.75">
      <c r="A15" s="97" t="s">
        <v>156</v>
      </c>
      <c r="B15" s="39"/>
      <c r="C15" s="61"/>
      <c r="D15" s="90"/>
      <c r="E15" s="61"/>
    </row>
    <row r="16" spans="1:5" ht="12.75">
      <c r="A16" s="227" t="s">
        <v>39</v>
      </c>
      <c r="B16" s="31">
        <v>3430</v>
      </c>
      <c r="C16" s="61">
        <v>125000</v>
      </c>
      <c r="D16" s="90">
        <f>E16-C16</f>
        <v>0</v>
      </c>
      <c r="E16" s="61">
        <v>125000</v>
      </c>
    </row>
    <row r="17" spans="1:5" ht="12.75">
      <c r="A17" s="97" t="s">
        <v>157</v>
      </c>
      <c r="B17" s="31"/>
      <c r="C17" s="34">
        <v>125000</v>
      </c>
      <c r="D17" s="34">
        <f>SUM(D16:D16)</f>
        <v>0</v>
      </c>
      <c r="E17" s="34">
        <f>SUM(E16:E16)</f>
        <v>125000</v>
      </c>
    </row>
    <row r="18" spans="1:5" ht="12.75">
      <c r="A18" s="97"/>
      <c r="B18" s="59"/>
      <c r="C18" s="61"/>
      <c r="D18" s="90"/>
      <c r="E18" s="61"/>
    </row>
    <row r="19" spans="1:5" ht="12.75">
      <c r="A19" s="97" t="s">
        <v>23</v>
      </c>
      <c r="B19" s="228"/>
      <c r="C19" s="229">
        <v>3293519</v>
      </c>
      <c r="D19" s="229">
        <f>D17+D13</f>
        <v>0</v>
      </c>
      <c r="E19" s="229">
        <f>E17+E13</f>
        <v>3293519</v>
      </c>
    </row>
    <row r="20" spans="1:5" ht="12.75">
      <c r="A20" s="227"/>
      <c r="B20" s="31"/>
      <c r="C20" s="230"/>
      <c r="D20" s="90"/>
      <c r="E20" s="230"/>
    </row>
    <row r="21" spans="1:5" ht="12.75">
      <c r="A21" s="97" t="s">
        <v>158</v>
      </c>
      <c r="B21" s="231">
        <v>2800</v>
      </c>
      <c r="C21" s="45">
        <v>1569436</v>
      </c>
      <c r="D21" s="99">
        <v>0</v>
      </c>
      <c r="E21" s="45">
        <v>1569436</v>
      </c>
    </row>
    <row r="22" spans="1:5" ht="12.75">
      <c r="A22" s="232"/>
      <c r="B22" s="41"/>
      <c r="C22" s="99"/>
      <c r="D22" s="233"/>
      <c r="E22" s="99"/>
    </row>
    <row r="23" spans="1:5" ht="14.25">
      <c r="A23" s="101" t="s">
        <v>159</v>
      </c>
      <c r="B23" s="39"/>
      <c r="C23" s="61"/>
      <c r="D23" s="90"/>
      <c r="E23" s="61"/>
    </row>
    <row r="24" spans="1:5" ht="14.25">
      <c r="A24" s="101" t="s">
        <v>160</v>
      </c>
      <c r="B24" s="31"/>
      <c r="C24" s="51">
        <v>4862955</v>
      </c>
      <c r="D24" s="51">
        <f>D19+D21</f>
        <v>0</v>
      </c>
      <c r="E24" s="51">
        <f>E19+E21</f>
        <v>4862955</v>
      </c>
    </row>
    <row r="25" spans="1:5" ht="12.75">
      <c r="A25" s="234"/>
      <c r="B25" s="222"/>
      <c r="C25" s="120"/>
      <c r="D25" s="235"/>
      <c r="E25" s="120"/>
    </row>
    <row r="26" spans="1:5" ht="15.75">
      <c r="A26" s="109" t="s">
        <v>36</v>
      </c>
      <c r="B26" s="224"/>
      <c r="C26" s="94"/>
      <c r="D26" s="236"/>
      <c r="E26" s="94"/>
    </row>
    <row r="27" spans="1:5" ht="12.75">
      <c r="A27" s="97" t="s">
        <v>102</v>
      </c>
      <c r="B27" s="39"/>
      <c r="C27" s="61"/>
      <c r="D27" s="90"/>
      <c r="E27" s="61"/>
    </row>
    <row r="28" spans="1:5" ht="12.75">
      <c r="A28" s="227" t="s">
        <v>104</v>
      </c>
      <c r="B28" s="31">
        <v>200</v>
      </c>
      <c r="C28" s="61">
        <v>1765642.99</v>
      </c>
      <c r="D28" s="90">
        <f>E28-C28</f>
        <v>0</v>
      </c>
      <c r="E28" s="61">
        <v>1765642.99</v>
      </c>
    </row>
    <row r="29" spans="1:5" ht="12.75">
      <c r="A29" s="227" t="s">
        <v>105</v>
      </c>
      <c r="B29" s="31">
        <v>300</v>
      </c>
      <c r="C29" s="61">
        <v>1448337</v>
      </c>
      <c r="D29" s="90">
        <f>E29-C29</f>
        <v>0</v>
      </c>
      <c r="E29" s="61">
        <v>1448337</v>
      </c>
    </row>
    <row r="30" spans="1:5" ht="12.75">
      <c r="A30" s="227" t="s">
        <v>109</v>
      </c>
      <c r="B30" s="59">
        <v>700</v>
      </c>
      <c r="C30" s="61"/>
      <c r="D30" s="61"/>
      <c r="E30" s="61"/>
    </row>
    <row r="31" spans="1:5" ht="12.75">
      <c r="A31" s="97" t="s">
        <v>110</v>
      </c>
      <c r="B31" s="59"/>
      <c r="C31" s="34">
        <v>3213979.99</v>
      </c>
      <c r="D31" s="34">
        <f>SUM(D28:D29)</f>
        <v>0</v>
      </c>
      <c r="E31" s="34">
        <f>SUM(E28:E29)</f>
        <v>3213979.99</v>
      </c>
    </row>
    <row r="32" spans="1:5" ht="12.75">
      <c r="A32" s="97"/>
      <c r="B32" s="31"/>
      <c r="C32" s="61"/>
      <c r="D32" s="99"/>
      <c r="E32" s="61"/>
    </row>
    <row r="33" spans="1:5" ht="12.75">
      <c r="A33" s="97" t="s">
        <v>24</v>
      </c>
      <c r="B33" s="23">
        <v>9700</v>
      </c>
      <c r="C33" s="45">
        <v>0</v>
      </c>
      <c r="D33" s="99"/>
      <c r="E33" s="45">
        <v>0</v>
      </c>
    </row>
    <row r="34" spans="1:5" ht="12.75">
      <c r="A34" s="97"/>
      <c r="B34" s="23"/>
      <c r="C34" s="45"/>
      <c r="D34" s="90"/>
      <c r="E34" s="45"/>
    </row>
    <row r="35" spans="1:5" ht="12.75">
      <c r="A35" s="97" t="s">
        <v>161</v>
      </c>
      <c r="B35" s="23"/>
      <c r="C35" s="45">
        <v>3213979.99</v>
      </c>
      <c r="D35" s="45">
        <f>D33+D31</f>
        <v>0</v>
      </c>
      <c r="E35" s="45">
        <f>E33+E31</f>
        <v>3213979.99</v>
      </c>
    </row>
    <row r="36" spans="1:5" ht="12.75">
      <c r="A36" s="97"/>
      <c r="B36" s="31"/>
      <c r="C36" s="61"/>
      <c r="D36" s="90"/>
      <c r="E36" s="61"/>
    </row>
    <row r="37" spans="1:5" ht="12.75">
      <c r="A37" s="97" t="s">
        <v>162</v>
      </c>
      <c r="B37" s="231">
        <v>2700</v>
      </c>
      <c r="C37" s="45">
        <v>1648975</v>
      </c>
      <c r="D37" s="99">
        <f>E37-C37</f>
        <v>0</v>
      </c>
      <c r="E37" s="45">
        <v>1648975</v>
      </c>
    </row>
    <row r="38" spans="1:5" ht="12.75">
      <c r="A38" s="232"/>
      <c r="B38" s="23"/>
      <c r="C38" s="95"/>
      <c r="D38" s="237"/>
      <c r="E38" s="95"/>
    </row>
    <row r="39" spans="1:5" ht="14.25">
      <c r="A39" s="101" t="s">
        <v>163</v>
      </c>
      <c r="B39" s="39"/>
      <c r="C39" s="61"/>
      <c r="D39" s="90"/>
      <c r="E39" s="61"/>
    </row>
    <row r="40" spans="1:5" ht="14.25">
      <c r="A40" s="50" t="s">
        <v>164</v>
      </c>
      <c r="B40" s="31"/>
      <c r="C40" s="51">
        <v>4862954.99</v>
      </c>
      <c r="D40" s="51">
        <f>D31+D33+D37</f>
        <v>0</v>
      </c>
      <c r="E40" s="51">
        <f>E31+E33+E37</f>
        <v>4862954.99</v>
      </c>
    </row>
  </sheetData>
  <sheetProtection sheet="1" objects="1" scenarios="1"/>
  <mergeCells count="1">
    <mergeCell ref="C6:E6"/>
  </mergeCells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County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Sonya Findley</cp:lastModifiedBy>
  <cp:lastPrinted>2006-05-04T18:54:41Z</cp:lastPrinted>
  <dcterms:created xsi:type="dcterms:W3CDTF">2006-05-03T19:55:56Z</dcterms:created>
  <dcterms:modified xsi:type="dcterms:W3CDTF">2006-05-04T19:48:13Z</dcterms:modified>
  <cp:category/>
  <cp:version/>
  <cp:contentType/>
  <cp:contentStatus/>
</cp:coreProperties>
</file>